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ahdbonline-my.sharepoint.com/personal/cheryl_barker_ahdb_org_uk/Documents/Documents/"/>
    </mc:Choice>
  </mc:AlternateContent>
  <xr:revisionPtr revIDLastSave="0" documentId="8_{6AF86620-B2C8-4A3B-B57B-DFCED7A89DC4}" xr6:coauthVersionLast="47" xr6:coauthVersionMax="47" xr10:uidLastSave="{00000000-0000-0000-0000-000000000000}"/>
  <bookViews>
    <workbookView xWindow="-110" yWindow="-110" windowWidth="19420" windowHeight="11620" tabRatio="753" firstSheet="4" activeTab="3" xr2:uid="{79BD8D6D-2F55-4679-A759-4F90EBADC05A}"/>
  </bookViews>
  <sheets>
    <sheet name="Definitions" sheetId="4" r:id="rId1"/>
    <sheet name="Step-by-Step Process" sheetId="7" r:id="rId2"/>
    <sheet name="One production cycle" sheetId="1" r:id="rId3"/>
    <sheet name="Example Prebiotics ROI" sheetId="5" r:id="rId4"/>
    <sheet name="Example Vaccination ROI" sheetId="6" r:id="rId5"/>
    <sheet name="Several production cycles" sheetId="2" r:id="rId6"/>
    <sheet name="Several cycles + cost changes" sheetId="3"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2" i="3" l="1"/>
  <c r="B31" i="3" l="1"/>
  <c r="B33" i="3" s="1"/>
  <c r="B44" i="3" l="1"/>
  <c r="B24" i="3"/>
  <c r="B23" i="3"/>
  <c r="B22" i="3"/>
  <c r="B21" i="3"/>
  <c r="B20" i="3"/>
  <c r="B11" i="3"/>
  <c r="B32" i="2"/>
  <c r="B34" i="2" s="1"/>
  <c r="B45" i="2" s="1"/>
  <c r="B24" i="2"/>
  <c r="B23" i="2"/>
  <c r="B22" i="2"/>
  <c r="B21" i="2"/>
  <c r="B20" i="2"/>
  <c r="B11" i="2"/>
  <c r="B40" i="1"/>
  <c r="B46" i="2" l="1"/>
  <c r="B45" i="3"/>
  <c r="B38" i="3"/>
  <c r="B39" i="3" s="1"/>
  <c r="B38" i="2"/>
  <c r="B39" i="2" s="1"/>
  <c r="B12" i="2"/>
  <c r="B46" i="3" l="1"/>
  <c r="B47" i="3" s="1"/>
  <c r="E9" i="3" s="1"/>
  <c r="B40" i="3"/>
  <c r="B41" i="3" s="1"/>
  <c r="E8" i="3" s="1"/>
  <c r="B47" i="2"/>
  <c r="B48" i="2" s="1"/>
  <c r="E9" i="2" s="1"/>
  <c r="E11" i="2" s="1"/>
  <c r="B40" i="2"/>
  <c r="B41" i="2" s="1"/>
  <c r="E8" i="2" s="1"/>
  <c r="E11" i="3" l="1"/>
  <c r="B24" i="1"/>
  <c r="B23" i="1"/>
  <c r="B41" i="1" s="1"/>
  <c r="B22" i="1" l="1"/>
  <c r="B21" i="1"/>
  <c r="B34" i="1" s="1"/>
  <c r="B35" i="1" s="1"/>
  <c r="B20" i="1"/>
  <c r="B11" i="1"/>
  <c r="B12" i="1"/>
  <c r="B36" i="1" l="1"/>
  <c r="B37" i="1" s="1"/>
  <c r="E8" i="1" s="1"/>
  <c r="B42" i="1"/>
  <c r="B43" i="1" s="1"/>
  <c r="E9" i="1" s="1"/>
  <c r="E11" i="1" l="1"/>
</calcChain>
</file>

<file path=xl/sharedStrings.xml><?xml version="1.0" encoding="utf-8"?>
<sst xmlns="http://schemas.openxmlformats.org/spreadsheetml/2006/main" count="223" uniqueCount="120">
  <si>
    <t>This calculator was prepared to estimate Returns of Investments (ROIs) for the AHDB funded project:</t>
  </si>
  <si>
    <t>"Evidence for Farming Initiative: Assessment of practices to reduce post-weaning diarrhoea in pigs without using zinc oxide"</t>
  </si>
  <si>
    <t>Authors: Maria Costa, Janet Nale, Sam Beechener, and Hernan Botero Degiovanni</t>
  </si>
  <si>
    <t>Operation</t>
  </si>
  <si>
    <r>
      <rPr>
        <sz val="11"/>
        <color rgb="FF000000"/>
        <rFont val="Arial"/>
      </rPr>
      <t>This calculator computes the rate of return on investment (ROI) for a breeding unit of</t>
    </r>
    <r>
      <rPr>
        <sz val="11"/>
        <color rgb="FFFF0000"/>
        <rFont val="Arial"/>
      </rPr>
      <t xml:space="preserve">: </t>
    </r>
    <r>
      <rPr>
        <sz val="11"/>
        <color rgb="FF000000"/>
        <rFont val="Arial"/>
      </rPr>
      <t>i) discontinuing ZnO use; and ii) introducing an alternative practice/product. This calculator computes a ROI per piglet. Hence, a producer can evaluate each piglet under the new practice or when he/she has a precise estimation of the effect of the new practice on piglet performance. This evaluation compares the gross margin per piglet using ZnO with the gross margin per piglet under the new practice. Required values under ZnO can be obtained from previous production cycles if the farmer is evaluating each piglet under the new practice. Alternatively, future expected performance values can be compared with current performance values under ZnO. 
Three options are provided to allow for a single production cycle (e.g. one off treatment); several production cycles (e.g. capital investments that last for more than one production cycle); and several production cycles including changes in the cost structure of the farm (e.g. capital investments that last for more than one production cycle plus additional expenditures on new inputs/services associated with the investment).</t>
    </r>
  </si>
  <si>
    <t>A producer will have to provide input on the following variables:</t>
  </si>
  <si>
    <r>
      <t xml:space="preserve">LiveWeight (LW) of the piglet with </t>
    </r>
    <r>
      <rPr>
        <b/>
        <sz val="11"/>
        <color theme="1"/>
        <rFont val="Arial"/>
        <family val="2"/>
      </rPr>
      <t>old practice</t>
    </r>
    <r>
      <rPr>
        <sz val="11"/>
        <color theme="1"/>
        <rFont val="Arial"/>
        <family val="2"/>
      </rPr>
      <t xml:space="preserve"> (kg): Weight of piglet after post-weaning phase and having received ZnO treatment. This value can be computed in two ways. It can be approximated by the average LW of piglets in the last production cycle when ZnO is used if the farmer is evaluating a piglet under the new practice OR it can also represent the LW of a piglet under ZnO that is being evaluated against the potential future change in the practice under analysis. In the former case, this value coincides with the parameter "Average Weight OUT (kg)" that is used in the Rearing Herd Calculator (https://ahdb.org.uk/piglet-production-costs-calculators) to compute total cost of production per piglet.  </t>
    </r>
  </si>
  <si>
    <r>
      <t xml:space="preserve">LiveWeight (LW) of the piglet with </t>
    </r>
    <r>
      <rPr>
        <b/>
        <sz val="11"/>
        <color theme="1"/>
        <rFont val="Arial"/>
        <family val="2"/>
      </rPr>
      <t>new practice</t>
    </r>
    <r>
      <rPr>
        <sz val="11"/>
        <color theme="1"/>
        <rFont val="Arial"/>
        <family val="2"/>
      </rPr>
      <t xml:space="preserve"> (kg): Weight of piglet after post-weaning phase and after the potential ZnO treatment period. This value can be computed in two ways. it can also represent the LW of a piglet that is being evaluated under the new practice or it can be approximated by the expected weight of a piglet under the new practice if the farmer is evaluating a piglet that still receives ZnO in the current production cycle. In the latter case, this value is taken from the literature or from the experience of another farmer with the new practice. </t>
    </r>
  </si>
  <si>
    <t>LW piglet price (£/kg): The price of a piglet after post-weaning phase and after the potential ZnO treatment period. This value has to be expressed in pounds per kg. It is usually taken from the market in the evaluation period.</t>
  </si>
  <si>
    <t>Price of ZnO (£/kg): The price of ZnO in the evaluation period.</t>
  </si>
  <si>
    <t xml:space="preserve">Recommended use of ZnO for the whole treatment period (kg/treatment): Recommended quantity of ZnO during treatment period expressed in kg </t>
  </si>
  <si>
    <t xml:space="preserve">Price of creep with ZnO (£/kg): Price of creep feed with ZnO. This value must coincide with the parameter "Cost of Starter Diet" that is used in the Rearing Herd Calculator (https://ahdb.org.uk/piglet-production-costs-calculators) to compute total cost of production per piglet. Instead of expressing this value in £/tn, you must express it in £/kg. </t>
  </si>
  <si>
    <t>Price of link with ZnO (£/kg):  Price of link feed with ZnO. This value must coincide with the parameter "Cost of Link Diet" that is used in the Rearing Herd Calculator (https://ahdb.org.uk/piglet-production-costs-calculators) to compute total cost of production per piglet. Instead of expressing this value in £/tn, you must express it in £/kg.</t>
  </si>
  <si>
    <r>
      <t>Price of creep without ZnO (£/kg): Price of creep feed without ZnO. This value has to</t>
    </r>
    <r>
      <rPr>
        <sz val="11"/>
        <color rgb="FFFF0000"/>
        <rFont val="Arial"/>
        <family val="2"/>
      </rPr>
      <t xml:space="preserve"> </t>
    </r>
    <r>
      <rPr>
        <sz val="11"/>
        <color theme="1"/>
        <rFont val="Arial"/>
        <family val="2"/>
      </rPr>
      <t>be expressed in £/kg.</t>
    </r>
  </si>
  <si>
    <t>Price of link with without oxide (£/kg): Price of link feed without ZnO. This value has to be expressed in £/kg.</t>
  </si>
  <si>
    <t>Quantity of creep (kg/treatment period): kg of creep feed provided to the piglet during treatment period</t>
  </si>
  <si>
    <t>Quantity of link (kg/treatment period): kg of link feed provided to the piglet during treatment period</t>
  </si>
  <si>
    <t>Price of new practice per unit (e.g., £/kg, £/gr, £/dose, etc) : For instance, pounds per kg of probiotics</t>
  </si>
  <si>
    <t xml:space="preserve">Quantity of the new practice per unit (e.g., kg, gr, dose, etc) provided to a piglet during treatment period: For instance, kg of probiotics fed to a piglet during treatment period.  </t>
  </si>
  <si>
    <t xml:space="preserve">Total costs per kg (£/kg) (including feeding costs associated with treatment period): It is estimated by dividing the value that is provided by the cell "Total Costs (£/piglet)" in the Rearing Herd Calculator (https://ahdb.org.uk/piglet-production-costs-calculators) by the value "Average Weight OUT (kg)" that is used in the Rearing Herd Calculator (https://ahdb.org.uk/piglet-production-costs-calculators) to compute total cost of production per piglet (= Total Costs (£/piglet)/Average Weight OUT (kg)). This value is computed for the production costs when ZnO is used. </t>
  </si>
  <si>
    <r>
      <t>Investment required for establishment (£): This value represents investments in infrastructure that do not affect the normal cost structure of the farm. For instance, improvements in pens, changes in layouts of pens, flooring that do not require special management or treatment, etc. This is a one-time investment to be depreciated by a specified</t>
    </r>
    <r>
      <rPr>
        <sz val="11"/>
        <color rgb="FFFF0000"/>
        <rFont val="Arial"/>
        <family val="2"/>
      </rPr>
      <t xml:space="preserve"> </t>
    </r>
    <r>
      <rPr>
        <sz val="11"/>
        <color theme="1"/>
        <rFont val="Arial"/>
        <family val="2"/>
      </rPr>
      <t>number of years.</t>
    </r>
  </si>
  <si>
    <t>Depreciation rate (years): Total number of years in which the new investment is expected to be fully depreciated. For instance, if the investment is on a new layout of a pen that lasts 5 years, the depreciation rate is 5.</t>
  </si>
  <si>
    <t>Total number of piglets to be affected by the investment (average number of cycles of production): Total number of piglets to be affected by the investment. For instance, if the farmer invests in improving the layout of one pen where only 50 piglets can be kept together. This value is 50.</t>
  </si>
  <si>
    <t xml:space="preserve">Total increment per piglet in costs due to more inputs required: For instance, if a farmer invests in a new water system that provides acidified water to piglets and this system has to be maintained regularly. This value captures the increment in the management costs associated the water system. </t>
  </si>
  <si>
    <t>Do you add ZnO to the feed yourself? 1 = yes, 0 = no</t>
  </si>
  <si>
    <t>How to estimate your own ROIs</t>
  </si>
  <si>
    <t>Steps</t>
  </si>
  <si>
    <r>
      <t xml:space="preserve">Before conducting this exercise, you must </t>
    </r>
    <r>
      <rPr>
        <b/>
        <sz val="11"/>
        <color rgb="FF000000"/>
        <rFont val="Arial"/>
        <family val="2"/>
      </rPr>
      <t>gather the information</t>
    </r>
    <r>
      <rPr>
        <sz val="11"/>
        <color rgb="FF000000"/>
        <rFont val="Arial"/>
        <family val="2"/>
      </rPr>
      <t xml:space="preserve"> highlighted in grey in the tabs "One production cycle", "Several production cycles", and/or "Several cycles + cost changes". For your guidance, the sources of information and the units are described in the tab "Definitions". </t>
    </r>
  </si>
  <si>
    <r>
      <t xml:space="preserve">For instance, if you want to evaluate a practice that lasts only </t>
    </r>
    <r>
      <rPr>
        <b/>
        <sz val="11"/>
        <color rgb="FF000000"/>
        <rFont val="Arial"/>
        <family val="2"/>
      </rPr>
      <t>one production cycle</t>
    </r>
    <r>
      <rPr>
        <sz val="11"/>
        <color rgb="FF000000"/>
        <rFont val="Arial"/>
        <family val="2"/>
      </rPr>
      <t xml:space="preserve"> (meals; feeds; vaccines; prebiotics, etc.), you must input the following information: LiveWeight (LW) of the piglet with old practice (kg), LiveWeight (LW) of the piglet with new practice (kg), LW piglet price (£/kg), Price of ZnO (£/kg), Recommended use of ZnO for the whole treatment period (kg/treatment), Price of creep with ZnO (£/kg), Price of creep without ZnO (£/kg), Quantity of creep (kg/treatment period), Quantity of link (kg/treatment period), Price of new practice per unit (e.g., £/kg, £/gr, £/dose, etc), Quantity of the new practice per unit (e.g., kg, gr, dose, etc) provided to a piglet during treatment period, and Total costs per kg (£/kg) (including feeding costs associated with treatment period). </t>
    </r>
  </si>
  <si>
    <r>
      <t xml:space="preserve"> If you want to evaluate a practice that lasts</t>
    </r>
    <r>
      <rPr>
        <b/>
        <sz val="11"/>
        <color theme="1"/>
        <rFont val="Arial"/>
        <family val="2"/>
      </rPr>
      <t xml:space="preserve"> several production cycles</t>
    </r>
    <r>
      <rPr>
        <sz val="11"/>
        <color theme="1"/>
        <rFont val="Arial"/>
        <family val="2"/>
      </rPr>
      <t xml:space="preserve"> </t>
    </r>
    <r>
      <rPr>
        <b/>
        <sz val="11"/>
        <color theme="1"/>
        <rFont val="Arial"/>
        <family val="2"/>
      </rPr>
      <t>but only requires a one-time investment</t>
    </r>
    <r>
      <rPr>
        <sz val="11"/>
        <color theme="1"/>
        <rFont val="Arial"/>
        <family val="2"/>
      </rPr>
      <t>, you must also input in information on: Investment required for establishment (£), Depreciation rate (years), and Total number of piglets to be affected by the investment (average number of cycle of production).</t>
    </r>
  </si>
  <si>
    <r>
      <t xml:space="preserve"> Finally, if you want to evaluate a practice that lasts </t>
    </r>
    <r>
      <rPr>
        <b/>
        <sz val="11"/>
        <color rgb="FF000000"/>
        <rFont val="Arial"/>
        <family val="2"/>
      </rPr>
      <t>several production cycles and affects the cost structure of the farm</t>
    </r>
    <r>
      <rPr>
        <sz val="11"/>
        <color rgb="FF000000"/>
        <rFont val="Arial"/>
        <family val="2"/>
      </rPr>
      <t xml:space="preserve">, you must input in information on: Total increment in costs per piglet due to more inputs required. </t>
    </r>
  </si>
  <si>
    <t xml:space="preserve">Once you have collected all required information, you must input this information in the corresponding cells, paying special attention to the units used in the computation. The units to be used are found in the name of the variable. For example, if you are inputting in information for the variable : LiveWeight (LW) of the piglet with old practice (kg), units must be in kilograms per piglet at the end of the treatment period, which is usually 40-50kg/piglet. </t>
  </si>
  <si>
    <r>
      <t xml:space="preserve">You must </t>
    </r>
    <r>
      <rPr>
        <b/>
        <sz val="11"/>
        <color theme="1"/>
        <rFont val="Arial"/>
        <family val="2"/>
      </rPr>
      <t>indicate whether you introduce yourself ZnO to the daily rations</t>
    </r>
    <r>
      <rPr>
        <sz val="11"/>
        <color theme="1"/>
        <rFont val="Arial"/>
        <family val="2"/>
      </rPr>
      <t xml:space="preserve">. If you do, you must answer "1" (which means "yes") to the question: Do you add ZnO to the feed yourself? (1 = yes, 0 = no). If you buy feed with added ZnO, you must answer 0 to the question: Do you add ZnO to the feed yourself? (1 = yes, 0 = no).  </t>
    </r>
  </si>
  <si>
    <t>Once you have inputted in all required information, the calculator computes a ROI taking into account the information provided in the grey cells.</t>
  </si>
  <si>
    <t>You can now play with the values in the grey cells to test different scenarios.</t>
  </si>
  <si>
    <t>Calculator based on changes to be done in ONE production cycle (i.e. feed additives, vaccines, etc)</t>
  </si>
  <si>
    <t>* this does not include changes in labour</t>
  </si>
  <si>
    <t>Parameters</t>
  </si>
  <si>
    <t>Values</t>
  </si>
  <si>
    <t>Weight</t>
  </si>
  <si>
    <t>LiveWeight (LW) of the piglet with old practice (kg)</t>
  </si>
  <si>
    <t>LiveWeight (LW) of the piglet with new practice (kg)</t>
  </si>
  <si>
    <t>Gross margin per piglet with old practice</t>
  </si>
  <si>
    <t>LW piglet price (£/kg)</t>
  </si>
  <si>
    <t>Gross margin per piglet with new practice</t>
  </si>
  <si>
    <t>Income per piglet</t>
  </si>
  <si>
    <t>Income received with old practice</t>
  </si>
  <si>
    <t>ROI</t>
  </si>
  <si>
    <t>Income received with new practice</t>
  </si>
  <si>
    <t>ZnO use</t>
  </si>
  <si>
    <r>
      <rPr>
        <u/>
        <sz val="11"/>
        <color rgb="FF000000"/>
        <rFont val="Arial"/>
      </rPr>
      <t>Do you add ZnO to the feed yourself?</t>
    </r>
    <r>
      <rPr>
        <u/>
        <sz val="11"/>
        <color rgb="FFFF0000"/>
        <rFont val="Arial"/>
      </rPr>
      <t xml:space="preserve"> </t>
    </r>
    <r>
      <rPr>
        <u/>
        <sz val="11"/>
        <color rgb="FF000000"/>
        <rFont val="Arial"/>
      </rPr>
      <t xml:space="preserve">(1 = yes, 0 = no) </t>
    </r>
  </si>
  <si>
    <t>ZnO treatment costs</t>
  </si>
  <si>
    <t>Price of ZnO (£/kg)</t>
  </si>
  <si>
    <t>Recommended use of ZnO for the whole treatment period (kg/treatment)</t>
  </si>
  <si>
    <t>Total cost of ZnO per piglet (£/treatment)</t>
  </si>
  <si>
    <t>Price of creep with ZnO (£/kg)</t>
  </si>
  <si>
    <t>Price of link with ZnO (£/kg)</t>
  </si>
  <si>
    <t>Price of creep without ZnO (£/kg)</t>
  </si>
  <si>
    <t>Price of link without ZnO (£/kg)</t>
  </si>
  <si>
    <t>Quantity of creep (kg/treatment period)</t>
  </si>
  <si>
    <t>Quantity of link (kg/treatment period)</t>
  </si>
  <si>
    <t>New practice</t>
  </si>
  <si>
    <t>Price of new practice per unit (e.g., £/kg, £/gr, £/dose, etc)</t>
  </si>
  <si>
    <t xml:space="preserve">Quantity of the new practice per unit (e.g., kg, gr, dose, etc) provided to a piglet during treatment period </t>
  </si>
  <si>
    <t>Other Costs (old practice)</t>
  </si>
  <si>
    <t>Total costs per kg (£/kg) (including feeding costs associated with treatment period)</t>
  </si>
  <si>
    <t>Total costs per kg (£/kg) (excluding feeding costs associated with treatment period)</t>
  </si>
  <si>
    <t>Total cost per piglet (excluding feeding costs associated with treatment period) (£)</t>
  </si>
  <si>
    <t xml:space="preserve">Total cost of feed per piglet during treatment period (£)  </t>
  </si>
  <si>
    <t>Total cost of production per piglet (£)</t>
  </si>
  <si>
    <t>Other Costs (new practice)</t>
  </si>
  <si>
    <t>Total cost of new practice per piglet (£)</t>
  </si>
  <si>
    <t xml:space="preserve">Total cost of feed per piglet during the period in which the treatment would have been in place (£)  </t>
  </si>
  <si>
    <t>Total cost per piglet (excluding feeding costs associated with the period in which the treatment would have been in place) (£)</t>
  </si>
  <si>
    <t>ROI estimation for prebiotics - EXAMPLE</t>
  </si>
  <si>
    <t xml:space="preserve">A return of investment (ROI) was computed for this practice. To estimate this measure, we made the following assumptions. </t>
  </si>
  <si>
    <t xml:space="preserve">·         First, we considered a commercially available prebiotic as an example. This product has a feed inclusion rate of 1.8-2.6 kg/tn. The computation was done only for administration for 10 days after weaning. </t>
  </si>
  <si>
    <t xml:space="preserve">·         Second, ZnO is mainly used in the feed at a dosage of 100 mg per kg body weight per day for 14 consecutive days, which equates to 2500 ppm zinc in feed. This amounts to (roughly) using 0.0105 kg of ZnO per piglet per production cycle. </t>
  </si>
  <si>
    <t xml:space="preserve">·         Third, we assume that all other production practices and feed proportions are maintained as usual. </t>
  </si>
  <si>
    <t>·         Fourth, performance is expected to increase with the inclusion of prebiotics (Pan et al., 2017). This effect depends on other practices.</t>
  </si>
  <si>
    <t xml:space="preserve">We introduced these values, including performance assumptions and feed prices, in our calculator to estimate a ROI for this practice. Thus, introducing prebiotics to a piglet’s diet and stopping the use of ZnO, under the parameters of this exercise, was expected to increase net profits by 17.44% per pig (when compared to the use of ZnO), if there is a 5% increase in piglet weight at the end of the rearing stage (from 40 kg to 42kg). </t>
  </si>
  <si>
    <r>
      <t xml:space="preserve">Using the </t>
    </r>
    <r>
      <rPr>
        <b/>
        <sz val="11"/>
        <color theme="1"/>
        <rFont val="Arial"/>
        <family val="2"/>
      </rPr>
      <t>one cycle</t>
    </r>
    <r>
      <rPr>
        <sz val="11"/>
        <color theme="1"/>
        <rFont val="Arial"/>
        <family val="2"/>
      </rPr>
      <t xml:space="preserve"> calculation you get this:</t>
    </r>
  </si>
  <si>
    <t>Concepts</t>
  </si>
  <si>
    <t>Prebiotics</t>
  </si>
  <si>
    <t>Percentage change in piglet weight with new practice vs old practice</t>
  </si>
  <si>
    <t>To play with these numbers:</t>
  </si>
  <si>
    <t>Liveweight (LW) of the piglet with old practice (kg)</t>
  </si>
  <si>
    <t>1. go to the tab "One production cycle"</t>
  </si>
  <si>
    <t>Liveweight (LW) of the piglet with new practice (kg)</t>
  </si>
  <si>
    <t>2. Play with the figures highlighted in yellow</t>
  </si>
  <si>
    <t>Price of zinc oxide (£/kg)</t>
  </si>
  <si>
    <t>3. Play with other figures if you have other costs changes to account for</t>
  </si>
  <si>
    <t>Recommended use of zinc oxide for the whole treatment period (kg/treatment)</t>
  </si>
  <si>
    <t>Prebiotic compound price (£/kg)</t>
  </si>
  <si>
    <t xml:space="preserve">Quantity of prebiotics (kg) provided to a piglet during treatment period </t>
  </si>
  <si>
    <t>Gross margin per piglet with old practice (£/piglet)</t>
  </si>
  <si>
    <t>Gross margin per piglet with new practice (£/piglet)</t>
  </si>
  <si>
    <t>ROI (%)</t>
  </si>
  <si>
    <t>ROI estimation for vaccination - EXAMPLE</t>
  </si>
  <si>
    <t>Vaccinating piglets against E. coli does not affect feeding costs but increases production costs per piglet. This practice may require additional training or capital for infrastructure or new implements. This practice does not change the cost structure of the farm or makes production more complicated. Considering a price of £1/vaccine and one dose per piglet, a ROI can be estimated for this practice. To estimate this measure, we make the following assumptions.</t>
  </si>
  <si>
    <t xml:space="preserve">·         First, we consider the vaccine “Coliprotect®”. </t>
  </si>
  <si>
    <t xml:space="preserve">·         Fourth, we assumed that Coliprotect® does not affect pig performance as per the results obtained by a trial by Nadeau et al. (2017). Finally, using a vaccine does not affect feeding rations or other production costs. </t>
  </si>
  <si>
    <r>
      <t xml:space="preserve">With all these assumptions in place, we introduce these values in equation (2) to compute a ROI for this practice. Thus, vaccinating a piglet against </t>
    </r>
    <r>
      <rPr>
        <i/>
        <sz val="11"/>
        <color rgb="FF000000"/>
        <rFont val="Arial"/>
        <family val="2"/>
      </rPr>
      <t>E. coli</t>
    </r>
    <r>
      <rPr>
        <sz val="11"/>
        <color rgb="FF000000"/>
        <rFont val="Arial"/>
        <family val="2"/>
      </rPr>
      <t xml:space="preserve"> is expected </t>
    </r>
    <r>
      <rPr>
        <b/>
        <sz val="11"/>
        <color rgb="FF000000"/>
        <rFont val="Arial"/>
        <family val="2"/>
      </rPr>
      <t>to reduce</t>
    </r>
    <r>
      <rPr>
        <sz val="11"/>
        <color rgb="FF000000"/>
        <rFont val="Arial"/>
        <family val="2"/>
      </rPr>
      <t xml:space="preserve"> net profits in 4.55% per pig. </t>
    </r>
  </si>
  <si>
    <t>Vaccine</t>
  </si>
  <si>
    <t>Price of link without ZnO(£/kg)</t>
  </si>
  <si>
    <t>Price of vaccine (£/dose)</t>
  </si>
  <si>
    <t xml:space="preserve">Quantity of vaccine (per dose) provided to a piglet during treatment period </t>
  </si>
  <si>
    <t>Gross margin per pig with new practice (£/piglet)</t>
  </si>
  <si>
    <t>Calculator based on changes to be done in SEVERAL production cycles (i.e. changing pen layout)</t>
  </si>
  <si>
    <t>* this does not include added variable costs. It splits the cost of adopting the new practice by several years (2.3 batches per year)</t>
  </si>
  <si>
    <t xml:space="preserve">Do you add ZnO to the feed yourself? (1 = yes, 0 = no) </t>
  </si>
  <si>
    <t>Investment required for establishment (£)</t>
  </si>
  <si>
    <t>Depreciation rate (years)</t>
  </si>
  <si>
    <t>Investment value per cycle of production</t>
  </si>
  <si>
    <t>Total number of piglets to be affected by the investment (average number of cycle of production)</t>
  </si>
  <si>
    <t>Investment value per piglet</t>
  </si>
  <si>
    <t>Calculator based on changes to be done in SEVERAL production cycles + cost changes</t>
  </si>
  <si>
    <r>
      <t xml:space="preserve">* this </t>
    </r>
    <r>
      <rPr>
        <b/>
        <sz val="11"/>
        <color theme="1"/>
        <rFont val="Arial"/>
        <family val="2"/>
      </rPr>
      <t xml:space="preserve">includes added variable costs </t>
    </r>
    <r>
      <rPr>
        <sz val="11"/>
        <color theme="1"/>
        <rFont val="Arial"/>
        <family val="2"/>
      </rPr>
      <t>(i.e. cleaning new equipment). It splits the cost of adopting the new practice by several years (2.3 batches per year)</t>
    </r>
  </si>
  <si>
    <t>Investment value per cycle of production (£)</t>
  </si>
  <si>
    <t>Total increment in costs per piglet due to more inputs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</si>
</sst>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16" x14ac:knownFonts="1">
    <font>
      <sz val="11"/>
      <color theme="1"/>
      <name val="Arial"/>
      <family val="2"/>
    </font>
    <font>
      <b/>
      <sz val="11"/>
      <color theme="1"/>
      <name val="Arial"/>
      <family val="2"/>
    </font>
    <font>
      <u/>
      <sz val="11"/>
      <color theme="1"/>
      <name val="Arial"/>
      <family val="2"/>
    </font>
    <font>
      <sz val="11"/>
      <color rgb="FFFF0000"/>
      <name val="Arial"/>
      <family val="2"/>
    </font>
    <font>
      <sz val="11"/>
      <color rgb="FF000000"/>
      <name val="Arial"/>
      <family val="2"/>
    </font>
    <font>
      <b/>
      <sz val="14"/>
      <color theme="1"/>
      <name val="Arial"/>
      <family val="2"/>
    </font>
    <font>
      <sz val="14"/>
      <color theme="1"/>
      <name val="Arial"/>
      <family val="2"/>
    </font>
    <font>
      <i/>
      <sz val="11"/>
      <color rgb="FF000000"/>
      <name val="Arial"/>
      <family val="2"/>
    </font>
    <font>
      <b/>
      <sz val="11"/>
      <color rgb="FF000000"/>
      <name val="Arial"/>
      <family val="2"/>
    </font>
    <font>
      <sz val="11"/>
      <color rgb="FF000000"/>
      <name val="Arial"/>
    </font>
    <font>
      <sz val="11"/>
      <color rgb="FFFF0000"/>
      <name val="Arial"/>
    </font>
    <font>
      <sz val="11"/>
      <color theme="1"/>
      <name val="Arial"/>
    </font>
    <font>
      <u/>
      <sz val="11"/>
      <color rgb="FF000000"/>
      <name val="Arial"/>
    </font>
    <font>
      <u/>
      <sz val="11"/>
      <color rgb="FFFF0000"/>
      <name val="Arial"/>
    </font>
    <font>
      <u/>
      <sz val="11"/>
      <color theme="1"/>
      <name val="Arial"/>
    </font>
    <font>
      <b/>
      <sz val="16"/>
      <color theme="1"/>
      <name val="Arial"/>
      <family val="2"/>
    </font>
  </fonts>
  <fills count="11">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rgb="FFFFFFFF"/>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3" tint="0.59999389629810485"/>
        <bgColor indexed="64"/>
      </patternFill>
    </fill>
    <fill>
      <patternFill patternType="solid">
        <fgColor theme="8" tint="0.79998168889431442"/>
        <bgColor indexed="64"/>
      </patternFill>
    </fill>
    <fill>
      <patternFill patternType="solid">
        <fgColor theme="6" tint="0.7999816888943144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rgb="FF000000"/>
      </right>
      <top/>
      <bottom style="medium">
        <color indexed="64"/>
      </bottom>
      <diagonal/>
    </border>
    <border>
      <left style="medium">
        <color indexed="64"/>
      </left>
      <right/>
      <top/>
      <bottom style="dotted">
        <color indexed="64"/>
      </bottom>
      <diagonal/>
    </border>
    <border>
      <left style="medium">
        <color indexed="64"/>
      </left>
      <right style="medium">
        <color indexed="64"/>
      </right>
      <top/>
      <bottom style="dotted">
        <color indexed="64"/>
      </bottom>
      <diagonal/>
    </border>
    <border>
      <left/>
      <right style="medium">
        <color indexed="64"/>
      </right>
      <top/>
      <bottom style="dotted">
        <color indexed="64"/>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medium">
        <color indexed="64"/>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93">
    <xf numFmtId="0" fontId="0" fillId="0" borderId="0" xfId="0"/>
    <xf numFmtId="0" fontId="1" fillId="0" borderId="0" xfId="0" applyFont="1"/>
    <xf numFmtId="0" fontId="0" fillId="0" borderId="0" xfId="0" applyAlignment="1">
      <alignment horizontal="center"/>
    </xf>
    <xf numFmtId="164" fontId="0" fillId="0" borderId="0" xfId="0" applyNumberFormat="1" applyAlignment="1">
      <alignment horizontal="center"/>
    </xf>
    <xf numFmtId="2" fontId="0" fillId="0" borderId="0" xfId="0" applyNumberFormat="1" applyAlignment="1">
      <alignment horizontal="center"/>
    </xf>
    <xf numFmtId="0" fontId="0" fillId="0" borderId="0" xfId="0" applyAlignment="1">
      <alignment wrapText="1"/>
    </xf>
    <xf numFmtId="2" fontId="0" fillId="0" borderId="0" xfId="0" applyNumberFormat="1"/>
    <xf numFmtId="165" fontId="0" fillId="0" borderId="0" xfId="0" applyNumberFormat="1" applyAlignment="1">
      <alignment horizontal="center"/>
    </xf>
    <xf numFmtId="1" fontId="0" fillId="0" borderId="0" xfId="0" applyNumberFormat="1" applyAlignment="1">
      <alignment horizontal="center"/>
    </xf>
    <xf numFmtId="0" fontId="1" fillId="0" borderId="0" xfId="0" applyFont="1" applyAlignment="1">
      <alignment horizontal="center"/>
    </xf>
    <xf numFmtId="0" fontId="2" fillId="0" borderId="0" xfId="0" applyFont="1"/>
    <xf numFmtId="0" fontId="0" fillId="0" borderId="2" xfId="0" applyBorder="1" applyAlignment="1">
      <alignment wrapText="1"/>
    </xf>
    <xf numFmtId="0" fontId="0" fillId="0" borderId="4" xfId="0" applyBorder="1"/>
    <xf numFmtId="0" fontId="0" fillId="0" borderId="5" xfId="0" applyBorder="1"/>
    <xf numFmtId="0" fontId="0" fillId="0" borderId="6" xfId="0" applyBorder="1"/>
    <xf numFmtId="0" fontId="0" fillId="0" borderId="4" xfId="0" applyBorder="1" applyAlignment="1">
      <alignment wrapText="1"/>
    </xf>
    <xf numFmtId="0" fontId="0" fillId="0" borderId="6" xfId="0" applyBorder="1" applyAlignment="1">
      <alignment wrapText="1"/>
    </xf>
    <xf numFmtId="0" fontId="0" fillId="2" borderId="7" xfId="0" applyFill="1" applyBorder="1" applyAlignment="1">
      <alignment horizontal="center"/>
    </xf>
    <xf numFmtId="0" fontId="0" fillId="2" borderId="9" xfId="0" applyFill="1" applyBorder="1" applyAlignment="1">
      <alignment horizontal="center"/>
    </xf>
    <xf numFmtId="0" fontId="0" fillId="2" borderId="8" xfId="0" applyFill="1" applyBorder="1" applyAlignment="1">
      <alignment horizontal="center"/>
    </xf>
    <xf numFmtId="164" fontId="0" fillId="2" borderId="9" xfId="0" applyNumberFormat="1" applyFill="1" applyBorder="1" applyAlignment="1">
      <alignment horizontal="center"/>
    </xf>
    <xf numFmtId="0" fontId="0" fillId="2" borderId="1" xfId="0" applyFill="1" applyBorder="1" applyAlignment="1">
      <alignment horizontal="center"/>
    </xf>
    <xf numFmtId="0" fontId="0" fillId="0" borderId="1" xfId="0" applyBorder="1" applyAlignment="1">
      <alignment wrapText="1"/>
    </xf>
    <xf numFmtId="165" fontId="0" fillId="2" borderId="3" xfId="0" applyNumberFormat="1" applyFill="1" applyBorder="1" applyAlignment="1">
      <alignment horizontal="center"/>
    </xf>
    <xf numFmtId="164" fontId="0" fillId="2" borderId="7" xfId="0" applyNumberFormat="1" applyFill="1" applyBorder="1" applyAlignment="1">
      <alignment horizontal="center"/>
    </xf>
    <xf numFmtId="0" fontId="1" fillId="2" borderId="0" xfId="0" applyFont="1" applyFill="1" applyAlignment="1">
      <alignment vertical="center"/>
    </xf>
    <xf numFmtId="0" fontId="0" fillId="0" borderId="1" xfId="0" applyBorder="1" applyAlignment="1">
      <alignment vertical="center" wrapText="1"/>
    </xf>
    <xf numFmtId="0" fontId="0" fillId="2" borderId="0" xfId="0" applyFill="1" applyAlignment="1">
      <alignment vertical="center" wrapText="1"/>
    </xf>
    <xf numFmtId="0" fontId="0" fillId="0" borderId="1" xfId="0" applyBorder="1" applyAlignment="1">
      <alignment vertical="center"/>
    </xf>
    <xf numFmtId="0" fontId="0" fillId="0" borderId="0" xfId="0" applyAlignment="1">
      <alignment vertical="center"/>
    </xf>
    <xf numFmtId="0" fontId="4" fillId="0" borderId="10" xfId="0" applyFont="1" applyBorder="1" applyAlignment="1">
      <alignment horizontal="center" vertical="center" wrapText="1"/>
    </xf>
    <xf numFmtId="0" fontId="4" fillId="0" borderId="14" xfId="0" applyFont="1" applyBorder="1" applyAlignment="1">
      <alignment horizontal="left" vertical="center" wrapText="1"/>
    </xf>
    <xf numFmtId="9" fontId="4" fillId="0" borderId="15" xfId="0" applyNumberFormat="1" applyFont="1" applyBorder="1" applyAlignment="1">
      <alignment horizontal="center" vertical="center" wrapText="1"/>
    </xf>
    <xf numFmtId="9" fontId="4" fillId="0" borderId="16" xfId="0" applyNumberFormat="1" applyFont="1" applyBorder="1" applyAlignment="1">
      <alignment horizontal="center" vertical="center" wrapText="1"/>
    </xf>
    <xf numFmtId="9" fontId="4" fillId="0" borderId="17" xfId="0" applyNumberFormat="1" applyFont="1" applyBorder="1" applyAlignment="1">
      <alignment horizontal="center" vertical="center" wrapText="1"/>
    </xf>
    <xf numFmtId="0" fontId="4" fillId="4" borderId="18" xfId="0" applyFont="1" applyFill="1" applyBorder="1" applyAlignment="1">
      <alignment horizontal="justify" vertical="center" wrapText="1"/>
    </xf>
    <xf numFmtId="0" fontId="4" fillId="4" borderId="19" xfId="0" applyFont="1" applyFill="1" applyBorder="1" applyAlignment="1">
      <alignment horizontal="center" vertical="center" wrapText="1"/>
    </xf>
    <xf numFmtId="0" fontId="4" fillId="4" borderId="20" xfId="0" applyFont="1" applyFill="1" applyBorder="1" applyAlignment="1">
      <alignment horizontal="center" vertical="center" wrapText="1"/>
    </xf>
    <xf numFmtId="0" fontId="4" fillId="4" borderId="21" xfId="0" applyFont="1" applyFill="1" applyBorder="1" applyAlignment="1">
      <alignment horizontal="justify" vertical="center" wrapText="1"/>
    </xf>
    <xf numFmtId="0" fontId="4" fillId="4" borderId="22" xfId="0" applyFont="1" applyFill="1" applyBorder="1" applyAlignment="1">
      <alignment horizontal="center" vertical="center" wrapText="1"/>
    </xf>
    <xf numFmtId="0" fontId="4" fillId="4" borderId="23" xfId="0" applyFont="1" applyFill="1" applyBorder="1" applyAlignment="1">
      <alignment horizontal="center" vertical="center" wrapText="1"/>
    </xf>
    <xf numFmtId="0" fontId="4" fillId="4" borderId="24" xfId="0" applyFont="1" applyFill="1" applyBorder="1" applyAlignment="1">
      <alignment horizontal="justify" vertical="center" wrapText="1"/>
    </xf>
    <xf numFmtId="0" fontId="4" fillId="4" borderId="25" xfId="0" applyFont="1" applyFill="1" applyBorder="1" applyAlignment="1">
      <alignment horizontal="center" vertical="center" wrapText="1"/>
    </xf>
    <xf numFmtId="0" fontId="4" fillId="4" borderId="26" xfId="0" applyFont="1" applyFill="1" applyBorder="1" applyAlignment="1">
      <alignment horizontal="center" vertical="center" wrapText="1"/>
    </xf>
    <xf numFmtId="0" fontId="4" fillId="4" borderId="14" xfId="0" applyFont="1" applyFill="1" applyBorder="1" applyAlignment="1">
      <alignment horizontal="justify" vertical="center" wrapText="1"/>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4" borderId="18" xfId="0" applyFont="1" applyFill="1" applyBorder="1" applyAlignment="1">
      <alignment horizontal="left"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6" xfId="0" applyFont="1" applyBorder="1" applyAlignment="1">
      <alignment horizontal="center" vertical="center" wrapText="1"/>
    </xf>
    <xf numFmtId="0" fontId="4" fillId="4" borderId="14" xfId="0" applyFont="1" applyFill="1" applyBorder="1" applyAlignment="1">
      <alignment horizontal="left" vertical="center" wrapText="1"/>
    </xf>
    <xf numFmtId="0" fontId="4" fillId="0" borderId="15" xfId="0" applyFont="1" applyBorder="1" applyAlignment="1">
      <alignment horizontal="center" vertical="center" wrapText="1"/>
    </xf>
    <xf numFmtId="0" fontId="4" fillId="0" borderId="14" xfId="0" applyFont="1" applyBorder="1" applyAlignment="1">
      <alignment horizontal="center" vertical="center" wrapText="1"/>
    </xf>
    <xf numFmtId="0" fontId="5" fillId="3" borderId="0" xfId="0" applyFont="1" applyFill="1"/>
    <xf numFmtId="0" fontId="6" fillId="3" borderId="0" xfId="0" applyFont="1" applyFill="1"/>
    <xf numFmtId="0" fontId="4" fillId="0" borderId="0" xfId="0" applyFont="1" applyAlignment="1">
      <alignment horizontal="justify" vertical="center"/>
    </xf>
    <xf numFmtId="0" fontId="4" fillId="0" borderId="27" xfId="0" applyFont="1" applyBorder="1" applyAlignment="1">
      <alignment horizontal="center" vertical="center" wrapText="1"/>
    </xf>
    <xf numFmtId="0" fontId="4" fillId="0" borderId="0" xfId="0" applyFont="1" applyAlignment="1">
      <alignment vertical="center" wrapText="1"/>
    </xf>
    <xf numFmtId="0" fontId="4" fillId="0" borderId="25" xfId="0" applyFont="1" applyBorder="1" applyAlignment="1">
      <alignment horizontal="center" vertical="center" wrapText="1"/>
    </xf>
    <xf numFmtId="0" fontId="6" fillId="7" borderId="0" xfId="0" applyFont="1" applyFill="1"/>
    <xf numFmtId="0" fontId="0" fillId="7" borderId="0" xfId="0" applyFill="1"/>
    <xf numFmtId="0" fontId="4" fillId="7" borderId="19" xfId="0" applyFont="1" applyFill="1" applyBorder="1" applyAlignment="1">
      <alignment horizontal="center" vertical="center" wrapText="1"/>
    </xf>
    <xf numFmtId="0" fontId="4" fillId="7" borderId="15" xfId="0"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7" borderId="20" xfId="0" applyFont="1" applyFill="1" applyBorder="1" applyAlignment="1">
      <alignment horizontal="center" vertical="center" wrapText="1"/>
    </xf>
    <xf numFmtId="0" fontId="4" fillId="7" borderId="16" xfId="0" applyFont="1" applyFill="1" applyBorder="1" applyAlignment="1">
      <alignment horizontal="center" vertical="center" wrapText="1"/>
    </xf>
    <xf numFmtId="0" fontId="4" fillId="0" borderId="28"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9" xfId="0" applyFont="1" applyBorder="1" applyAlignment="1">
      <alignment horizontal="center" vertical="center" wrapText="1"/>
    </xf>
    <xf numFmtId="0" fontId="11" fillId="0" borderId="1" xfId="0" applyFont="1" applyBorder="1" applyAlignment="1">
      <alignment vertical="center" wrapText="1"/>
    </xf>
    <xf numFmtId="0" fontId="0" fillId="2" borderId="30" xfId="0" applyFill="1" applyBorder="1" applyAlignment="1">
      <alignment horizontal="center"/>
    </xf>
    <xf numFmtId="0" fontId="0" fillId="2" borderId="31" xfId="0" applyFill="1" applyBorder="1" applyAlignment="1">
      <alignment horizontal="center"/>
    </xf>
    <xf numFmtId="0" fontId="0" fillId="2" borderId="32" xfId="0" applyFill="1" applyBorder="1" applyAlignment="1">
      <alignment horizontal="center"/>
    </xf>
    <xf numFmtId="0" fontId="14" fillId="0" borderId="0" xfId="0" applyFont="1"/>
    <xf numFmtId="0" fontId="15" fillId="0" borderId="0" xfId="0" applyFont="1" applyAlignment="1">
      <alignment vertical="center"/>
    </xf>
    <xf numFmtId="0" fontId="15" fillId="0" borderId="0" xfId="0" applyFont="1"/>
    <xf numFmtId="0" fontId="0" fillId="9" borderId="0" xfId="0" applyFill="1" applyAlignment="1">
      <alignment vertical="center"/>
    </xf>
    <xf numFmtId="0" fontId="15" fillId="9" borderId="0" xfId="0" applyFont="1" applyFill="1" applyAlignment="1">
      <alignment vertical="center"/>
    </xf>
    <xf numFmtId="0" fontId="4" fillId="0" borderId="0" xfId="0" applyFont="1" applyAlignment="1">
      <alignment wrapText="1"/>
    </xf>
    <xf numFmtId="0" fontId="1" fillId="0" borderId="0" xfId="0" applyFont="1" applyAlignment="1">
      <alignment horizontal="right" vertical="center" wrapText="1"/>
    </xf>
    <xf numFmtId="0" fontId="1" fillId="10" borderId="0" xfId="0" applyFont="1" applyFill="1" applyAlignment="1">
      <alignment horizontal="center" vertical="center" wrapText="1"/>
    </xf>
    <xf numFmtId="0" fontId="4" fillId="10" borderId="0" xfId="0" applyFont="1" applyFill="1" applyAlignment="1">
      <alignment wrapText="1"/>
    </xf>
    <xf numFmtId="0" fontId="1" fillId="10" borderId="0" xfId="0" applyFont="1" applyFill="1" applyAlignment="1">
      <alignment horizontal="center" vertical="center"/>
    </xf>
    <xf numFmtId="0" fontId="0" fillId="10" borderId="0" xfId="0" applyFill="1" applyAlignment="1">
      <alignment wrapText="1"/>
    </xf>
    <xf numFmtId="0" fontId="5" fillId="9" borderId="0" xfId="0" applyFont="1" applyFill="1" applyAlignment="1">
      <alignment horizontal="center"/>
    </xf>
    <xf numFmtId="0" fontId="5" fillId="5" borderId="0" xfId="0" applyFont="1" applyFill="1" applyAlignment="1">
      <alignment horizont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5" fillId="6" borderId="0" xfId="0" applyFont="1" applyFill="1" applyAlignment="1">
      <alignment horizontal="center"/>
    </xf>
    <xf numFmtId="0" fontId="5" fillId="8"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7671FD-A2CF-4BD8-9596-9ACDBD3164F0}">
  <sheetPr>
    <tabColor theme="4" tint="-0.249977111117893"/>
  </sheetPr>
  <dimension ref="A2:A28"/>
  <sheetViews>
    <sheetView topLeftCell="A10" workbookViewId="0">
      <selection activeCell="A3" sqref="A3"/>
    </sheetView>
  </sheetViews>
  <sheetFormatPr defaultRowHeight="14" x14ac:dyDescent="0.3"/>
  <cols>
    <col min="1" max="1" width="162.08203125" style="29" customWidth="1"/>
  </cols>
  <sheetData>
    <row r="2" spans="1:1" x14ac:dyDescent="0.3">
      <c r="A2" s="78" t="s">
        <v>0</v>
      </c>
    </row>
    <row r="3" spans="1:1" s="77" customFormat="1" ht="20" x14ac:dyDescent="0.4">
      <c r="A3" s="79" t="s">
        <v>1</v>
      </c>
    </row>
    <row r="4" spans="1:1" s="77" customFormat="1" ht="20" x14ac:dyDescent="0.4">
      <c r="A4" s="78" t="s">
        <v>2</v>
      </c>
    </row>
    <row r="5" spans="1:1" s="77" customFormat="1" ht="20" x14ac:dyDescent="0.4">
      <c r="A5" s="76"/>
    </row>
    <row r="6" spans="1:1" x14ac:dyDescent="0.3">
      <c r="A6" s="25" t="s">
        <v>3</v>
      </c>
    </row>
    <row r="7" spans="1:1" ht="117.65" customHeight="1" x14ac:dyDescent="0.3">
      <c r="A7" s="71" t="s">
        <v>4</v>
      </c>
    </row>
    <row r="8" spans="1:1" ht="27" customHeight="1" x14ac:dyDescent="0.3">
      <c r="A8" s="27" t="s">
        <v>5</v>
      </c>
    </row>
    <row r="9" spans="1:1" ht="76.5" customHeight="1" x14ac:dyDescent="0.3">
      <c r="A9" s="26" t="s">
        <v>6</v>
      </c>
    </row>
    <row r="10" spans="1:1" ht="61.5" customHeight="1" x14ac:dyDescent="0.3">
      <c r="A10" s="26" t="s">
        <v>7</v>
      </c>
    </row>
    <row r="11" spans="1:1" ht="42.65" customHeight="1" x14ac:dyDescent="0.3">
      <c r="A11" s="26" t="s">
        <v>8</v>
      </c>
    </row>
    <row r="12" spans="1:1" ht="22.5" customHeight="1" x14ac:dyDescent="0.3">
      <c r="A12" s="28" t="s">
        <v>9</v>
      </c>
    </row>
    <row r="13" spans="1:1" ht="27" customHeight="1" x14ac:dyDescent="0.3">
      <c r="A13" s="26" t="s">
        <v>10</v>
      </c>
    </row>
    <row r="14" spans="1:1" ht="38.15" customHeight="1" x14ac:dyDescent="0.3">
      <c r="A14" s="26" t="s">
        <v>11</v>
      </c>
    </row>
    <row r="15" spans="1:1" ht="41.15" customHeight="1" x14ac:dyDescent="0.3">
      <c r="A15" s="26" t="s">
        <v>12</v>
      </c>
    </row>
    <row r="16" spans="1:1" ht="23.15" customHeight="1" x14ac:dyDescent="0.3">
      <c r="A16" s="26" t="s">
        <v>13</v>
      </c>
    </row>
    <row r="17" spans="1:1" ht="22.5" customHeight="1" x14ac:dyDescent="0.3">
      <c r="A17" s="26" t="s">
        <v>14</v>
      </c>
    </row>
    <row r="18" spans="1:1" ht="24" customHeight="1" x14ac:dyDescent="0.3">
      <c r="A18" s="28" t="s">
        <v>15</v>
      </c>
    </row>
    <row r="19" spans="1:1" ht="24.65" customHeight="1" x14ac:dyDescent="0.3">
      <c r="A19" s="28" t="s">
        <v>16</v>
      </c>
    </row>
    <row r="20" spans="1:1" ht="24" customHeight="1" x14ac:dyDescent="0.3">
      <c r="A20" s="26" t="s">
        <v>17</v>
      </c>
    </row>
    <row r="21" spans="1:1" ht="26.15" customHeight="1" x14ac:dyDescent="0.3">
      <c r="A21" s="26" t="s">
        <v>18</v>
      </c>
    </row>
    <row r="22" spans="1:1" ht="55" customHeight="1" x14ac:dyDescent="0.3">
      <c r="A22" s="26" t="s">
        <v>19</v>
      </c>
    </row>
    <row r="23" spans="1:1" ht="42.65" customHeight="1" x14ac:dyDescent="0.3">
      <c r="A23" s="26" t="s">
        <v>20</v>
      </c>
    </row>
    <row r="24" spans="1:1" ht="42.65" customHeight="1" x14ac:dyDescent="0.3">
      <c r="A24" s="26" t="s">
        <v>21</v>
      </c>
    </row>
    <row r="25" spans="1:1" ht="40" customHeight="1" x14ac:dyDescent="0.3">
      <c r="A25" s="26" t="s">
        <v>22</v>
      </c>
    </row>
    <row r="26" spans="1:1" ht="38.15" customHeight="1" x14ac:dyDescent="0.3">
      <c r="A26" s="26" t="s">
        <v>23</v>
      </c>
    </row>
    <row r="28" spans="1:1" x14ac:dyDescent="0.3">
      <c r="A28" s="29" t="s">
        <v>24</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21E55E-8A8A-4F04-BDDB-C335AB134757}">
  <dimension ref="A1:B11"/>
  <sheetViews>
    <sheetView zoomScale="145" zoomScaleNormal="145" workbookViewId="0">
      <selection sqref="A1:B1"/>
    </sheetView>
  </sheetViews>
  <sheetFormatPr defaultRowHeight="14" x14ac:dyDescent="0.3"/>
  <cols>
    <col min="1" max="1" width="12.5" customWidth="1"/>
    <col min="2" max="2" width="110.5" customWidth="1"/>
  </cols>
  <sheetData>
    <row r="1" spans="1:2" ht="18" x14ac:dyDescent="0.4">
      <c r="A1" s="86" t="s">
        <v>25</v>
      </c>
      <c r="B1" s="86"/>
    </row>
    <row r="2" spans="1:2" x14ac:dyDescent="0.3">
      <c r="A2" s="9" t="s">
        <v>26</v>
      </c>
      <c r="B2" s="2"/>
    </row>
    <row r="3" spans="1:2" ht="42" x14ac:dyDescent="0.3">
      <c r="A3" s="82">
        <v>1</v>
      </c>
      <c r="B3" s="83" t="s">
        <v>27</v>
      </c>
    </row>
    <row r="4" spans="1:2" ht="84" x14ac:dyDescent="0.3">
      <c r="A4" s="81">
        <v>1.1000000000000001</v>
      </c>
      <c r="B4" s="80" t="s">
        <v>28</v>
      </c>
    </row>
    <row r="5" spans="1:2" ht="42" x14ac:dyDescent="0.3">
      <c r="A5" s="81">
        <v>1.2</v>
      </c>
      <c r="B5" s="5" t="s">
        <v>29</v>
      </c>
    </row>
    <row r="6" spans="1:2" ht="28" x14ac:dyDescent="0.3">
      <c r="A6" s="81">
        <v>1.3</v>
      </c>
      <c r="B6" s="80" t="s">
        <v>30</v>
      </c>
    </row>
    <row r="7" spans="1:2" x14ac:dyDescent="0.3">
      <c r="A7" s="2"/>
    </row>
    <row r="8" spans="1:2" ht="56" x14ac:dyDescent="0.3">
      <c r="A8" s="84">
        <v>2</v>
      </c>
      <c r="B8" s="85" t="s">
        <v>31</v>
      </c>
    </row>
    <row r="9" spans="1:2" ht="42" x14ac:dyDescent="0.3">
      <c r="A9" s="84">
        <v>3</v>
      </c>
      <c r="B9" s="85" t="s">
        <v>32</v>
      </c>
    </row>
    <row r="10" spans="1:2" ht="28" x14ac:dyDescent="0.3">
      <c r="A10" s="84">
        <v>4</v>
      </c>
      <c r="B10" s="85" t="s">
        <v>33</v>
      </c>
    </row>
    <row r="11" spans="1:2" x14ac:dyDescent="0.3">
      <c r="A11" s="84">
        <v>5</v>
      </c>
      <c r="B11" s="85" t="s">
        <v>34</v>
      </c>
    </row>
  </sheetData>
  <mergeCells count="1">
    <mergeCell ref="A1:B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29F7CA-9D1D-45D1-B47E-ECF756804D29}">
  <sheetPr>
    <tabColor theme="7" tint="0.39997558519241921"/>
  </sheetPr>
  <dimension ref="A1:E43"/>
  <sheetViews>
    <sheetView workbookViewId="0">
      <selection activeCell="A16" sqref="A16"/>
    </sheetView>
  </sheetViews>
  <sheetFormatPr defaultRowHeight="14" x14ac:dyDescent="0.3"/>
  <cols>
    <col min="1" max="1" width="56.33203125" bestFit="1" customWidth="1"/>
    <col min="4" max="4" width="35.25" bestFit="1" customWidth="1"/>
  </cols>
  <sheetData>
    <row r="1" spans="1:5" ht="18" x14ac:dyDescent="0.4">
      <c r="A1" s="87" t="s">
        <v>35</v>
      </c>
      <c r="B1" s="87"/>
      <c r="C1" s="87"/>
      <c r="D1" s="87"/>
      <c r="E1" s="87"/>
    </row>
    <row r="2" spans="1:5" x14ac:dyDescent="0.3">
      <c r="A2" t="s">
        <v>36</v>
      </c>
    </row>
    <row r="5" spans="1:5" x14ac:dyDescent="0.3">
      <c r="A5" s="1" t="s">
        <v>37</v>
      </c>
      <c r="B5" s="9" t="s">
        <v>38</v>
      </c>
    </row>
    <row r="6" spans="1:5" x14ac:dyDescent="0.3">
      <c r="A6" s="1" t="s">
        <v>39</v>
      </c>
      <c r="B6" s="9"/>
    </row>
    <row r="7" spans="1:5" x14ac:dyDescent="0.3">
      <c r="A7" s="12" t="s">
        <v>40</v>
      </c>
      <c r="B7" s="72">
        <v>40</v>
      </c>
    </row>
    <row r="8" spans="1:5" x14ac:dyDescent="0.3">
      <c r="A8" s="13" t="s">
        <v>41</v>
      </c>
      <c r="B8" s="73">
        <v>42</v>
      </c>
      <c r="D8" t="s">
        <v>42</v>
      </c>
      <c r="E8" s="4">
        <f>B11-B37</f>
        <v>-20</v>
      </c>
    </row>
    <row r="9" spans="1:5" x14ac:dyDescent="0.3">
      <c r="A9" s="14" t="s">
        <v>43</v>
      </c>
      <c r="B9" s="74">
        <v>7</v>
      </c>
      <c r="D9" t="s">
        <v>44</v>
      </c>
      <c r="E9" s="4">
        <f>B12-B43</f>
        <v>-16.512</v>
      </c>
    </row>
    <row r="10" spans="1:5" x14ac:dyDescent="0.3">
      <c r="A10" s="1" t="s">
        <v>45</v>
      </c>
      <c r="B10" s="2"/>
    </row>
    <row r="11" spans="1:5" x14ac:dyDescent="0.3">
      <c r="A11" t="s">
        <v>46</v>
      </c>
      <c r="B11" s="4">
        <f>B7*B9</f>
        <v>280</v>
      </c>
      <c r="D11" s="1" t="s">
        <v>47</v>
      </c>
      <c r="E11" s="2">
        <f>(E9-E8)*100/ABS(E8)</f>
        <v>17.439999999999998</v>
      </c>
    </row>
    <row r="12" spans="1:5" x14ac:dyDescent="0.3">
      <c r="A12" t="s">
        <v>48</v>
      </c>
      <c r="B12" s="4">
        <f>B8*B9</f>
        <v>294</v>
      </c>
    </row>
    <row r="14" spans="1:5" x14ac:dyDescent="0.3">
      <c r="A14" s="1" t="s">
        <v>49</v>
      </c>
    </row>
    <row r="15" spans="1:5" x14ac:dyDescent="0.3">
      <c r="A15" s="75" t="s">
        <v>50</v>
      </c>
      <c r="B15" s="2">
        <v>0</v>
      </c>
    </row>
    <row r="17" spans="1:2" x14ac:dyDescent="0.3">
      <c r="A17" s="1" t="s">
        <v>51</v>
      </c>
    </row>
    <row r="18" spans="1:2" x14ac:dyDescent="0.3">
      <c r="A18" s="12" t="s">
        <v>52</v>
      </c>
      <c r="B18" s="17">
        <v>12</v>
      </c>
    </row>
    <row r="19" spans="1:2" ht="28" x14ac:dyDescent="0.3">
      <c r="A19" s="16" t="s">
        <v>53</v>
      </c>
      <c r="B19" s="19">
        <v>1.0500000000000001E-2</v>
      </c>
    </row>
    <row r="20" spans="1:2" x14ac:dyDescent="0.3">
      <c r="A20" t="s">
        <v>54</v>
      </c>
      <c r="B20" s="3">
        <f>B18*B19</f>
        <v>0.126</v>
      </c>
    </row>
    <row r="21" spans="1:2" x14ac:dyDescent="0.3">
      <c r="A21" s="12" t="s">
        <v>55</v>
      </c>
      <c r="B21" s="24">
        <f>400/1000</f>
        <v>0.4</v>
      </c>
    </row>
    <row r="22" spans="1:2" x14ac:dyDescent="0.3">
      <c r="A22" s="13" t="s">
        <v>56</v>
      </c>
      <c r="B22" s="18">
        <f>360/1000</f>
        <v>0.36</v>
      </c>
    </row>
    <row r="23" spans="1:2" x14ac:dyDescent="0.3">
      <c r="A23" s="13" t="s">
        <v>57</v>
      </c>
      <c r="B23" s="20">
        <f>390/1000</f>
        <v>0.39</v>
      </c>
    </row>
    <row r="24" spans="1:2" x14ac:dyDescent="0.3">
      <c r="A24" s="13" t="s">
        <v>58</v>
      </c>
      <c r="B24" s="18">
        <f>350/1000</f>
        <v>0.35</v>
      </c>
    </row>
    <row r="25" spans="1:2" x14ac:dyDescent="0.3">
      <c r="A25" s="13" t="s">
        <v>59</v>
      </c>
      <c r="B25" s="18">
        <v>3</v>
      </c>
    </row>
    <row r="26" spans="1:2" x14ac:dyDescent="0.3">
      <c r="A26" s="14" t="s">
        <v>60</v>
      </c>
      <c r="B26" s="19">
        <v>6</v>
      </c>
    </row>
    <row r="28" spans="1:2" x14ac:dyDescent="0.3">
      <c r="A28" s="1" t="s">
        <v>61</v>
      </c>
    </row>
    <row r="29" spans="1:2" x14ac:dyDescent="0.3">
      <c r="A29" s="12" t="s">
        <v>62</v>
      </c>
      <c r="B29" s="72">
        <v>5.89</v>
      </c>
    </row>
    <row r="30" spans="1:2" ht="28" x14ac:dyDescent="0.3">
      <c r="A30" s="16" t="s">
        <v>63</v>
      </c>
      <c r="B30" s="74">
        <v>1.8</v>
      </c>
    </row>
    <row r="32" spans="1:2" x14ac:dyDescent="0.3">
      <c r="A32" s="1" t="s">
        <v>64</v>
      </c>
    </row>
    <row r="33" spans="1:4" ht="27" customHeight="1" x14ac:dyDescent="0.3">
      <c r="A33" s="11" t="s">
        <v>65</v>
      </c>
      <c r="B33" s="21">
        <v>7.5</v>
      </c>
    </row>
    <row r="34" spans="1:4" ht="28" x14ac:dyDescent="0.3">
      <c r="A34" s="5" t="s">
        <v>66</v>
      </c>
      <c r="B34" s="4">
        <f>(B33*B7-IF(B15=1,B25*B23+B26*B24+B18*B19,B25*B21+B26*B22))/B7</f>
        <v>7.4159999999999995</v>
      </c>
      <c r="D34" s="4"/>
    </row>
    <row r="35" spans="1:4" ht="28" x14ac:dyDescent="0.3">
      <c r="A35" s="5" t="s">
        <v>67</v>
      </c>
      <c r="B35" s="8">
        <f>B34*B7</f>
        <v>296.64</v>
      </c>
    </row>
    <row r="36" spans="1:4" x14ac:dyDescent="0.3">
      <c r="A36" s="5" t="s">
        <v>68</v>
      </c>
      <c r="B36" s="4">
        <f>B33*B7-B35</f>
        <v>3.3600000000000136</v>
      </c>
      <c r="C36" s="6"/>
    </row>
    <row r="37" spans="1:4" x14ac:dyDescent="0.3">
      <c r="A37" s="5" t="s">
        <v>69</v>
      </c>
      <c r="B37" s="7">
        <f>B35+B36</f>
        <v>300</v>
      </c>
    </row>
    <row r="39" spans="1:4" x14ac:dyDescent="0.3">
      <c r="A39" s="1" t="s">
        <v>70</v>
      </c>
    </row>
    <row r="40" spans="1:4" x14ac:dyDescent="0.3">
      <c r="A40" t="s">
        <v>71</v>
      </c>
      <c r="B40" s="2">
        <f>B29*B30</f>
        <v>10.602</v>
      </c>
    </row>
    <row r="41" spans="1:4" ht="28" x14ac:dyDescent="0.3">
      <c r="A41" s="5" t="s">
        <v>72</v>
      </c>
      <c r="B41" s="2">
        <f>B25*B23+B26*B24</f>
        <v>3.2699999999999996</v>
      </c>
    </row>
    <row r="42" spans="1:4" ht="28" x14ac:dyDescent="0.3">
      <c r="A42" s="5" t="s">
        <v>73</v>
      </c>
      <c r="B42" s="8">
        <f>B35</f>
        <v>296.64</v>
      </c>
    </row>
    <row r="43" spans="1:4" x14ac:dyDescent="0.3">
      <c r="A43" s="5" t="s">
        <v>69</v>
      </c>
      <c r="B43" s="7">
        <f>SUM(B40:B42)</f>
        <v>310.512</v>
      </c>
    </row>
  </sheetData>
  <mergeCells count="1">
    <mergeCell ref="A1:E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6526CD-FE86-43B9-B1A9-0BA7C455D769}">
  <sheetPr>
    <tabColor theme="7" tint="0.79998168889431442"/>
  </sheetPr>
  <dimension ref="A2:O31"/>
  <sheetViews>
    <sheetView tabSelected="1" topLeftCell="A10" workbookViewId="0">
      <selection activeCell="H23" sqref="H23"/>
    </sheetView>
  </sheetViews>
  <sheetFormatPr defaultColWidth="9" defaultRowHeight="14" x14ac:dyDescent="0.3"/>
  <cols>
    <col min="1" max="1" width="94.5" customWidth="1"/>
    <col min="4" max="5" width="9" bestFit="1" customWidth="1"/>
  </cols>
  <sheetData>
    <row r="2" spans="1:15" ht="18" x14ac:dyDescent="0.4">
      <c r="A2" s="54" t="s">
        <v>74</v>
      </c>
    </row>
    <row r="3" spans="1:15" x14ac:dyDescent="0.3">
      <c r="A3" s="1"/>
    </row>
    <row r="4" spans="1:15" ht="28" x14ac:dyDescent="0.3">
      <c r="A4" s="5" t="s">
        <v>75</v>
      </c>
    </row>
    <row r="5" spans="1:15" ht="28" x14ac:dyDescent="0.3">
      <c r="A5" s="5" t="s">
        <v>76</v>
      </c>
    </row>
    <row r="6" spans="1:15" ht="42" x14ac:dyDescent="0.3">
      <c r="A6" s="5" t="s">
        <v>77</v>
      </c>
    </row>
    <row r="7" spans="1:15" x14ac:dyDescent="0.3">
      <c r="A7" s="5" t="s">
        <v>78</v>
      </c>
    </row>
    <row r="8" spans="1:15" ht="28" x14ac:dyDescent="0.3">
      <c r="A8" s="5" t="s">
        <v>79</v>
      </c>
    </row>
    <row r="9" spans="1:15" x14ac:dyDescent="0.3">
      <c r="A9" s="5"/>
    </row>
    <row r="10" spans="1:15" ht="56" x14ac:dyDescent="0.3">
      <c r="A10" s="5" t="s">
        <v>80</v>
      </c>
    </row>
    <row r="11" spans="1:15" x14ac:dyDescent="0.3">
      <c r="A11" s="5"/>
    </row>
    <row r="12" spans="1:15" x14ac:dyDescent="0.3">
      <c r="A12" s="5" t="s">
        <v>81</v>
      </c>
    </row>
    <row r="13" spans="1:15" ht="14.5" thickBot="1" x14ac:dyDescent="0.35"/>
    <row r="14" spans="1:15" ht="17.5" x14ac:dyDescent="0.35">
      <c r="A14" s="30" t="s">
        <v>82</v>
      </c>
      <c r="B14" s="88" t="s">
        <v>83</v>
      </c>
      <c r="C14" s="89"/>
      <c r="D14" s="90"/>
      <c r="F14" s="60"/>
      <c r="G14" s="60"/>
      <c r="H14" s="60"/>
      <c r="I14" s="60"/>
      <c r="J14" s="60"/>
      <c r="K14" s="60"/>
      <c r="L14" s="60"/>
      <c r="M14" s="60"/>
      <c r="N14" s="61"/>
      <c r="O14" s="61"/>
    </row>
    <row r="15" spans="1:15" ht="17.5" x14ac:dyDescent="0.35">
      <c r="A15" s="31" t="s">
        <v>84</v>
      </c>
      <c r="B15" s="32">
        <v>0</v>
      </c>
      <c r="C15" s="34">
        <v>0.01</v>
      </c>
      <c r="D15" s="33">
        <v>0.05</v>
      </c>
      <c r="F15" s="60" t="s">
        <v>85</v>
      </c>
      <c r="G15" s="60"/>
      <c r="H15" s="60"/>
      <c r="I15" s="60"/>
      <c r="J15" s="60"/>
      <c r="K15" s="60"/>
      <c r="L15" s="60"/>
      <c r="M15" s="60"/>
      <c r="N15" s="61"/>
      <c r="O15" s="61"/>
    </row>
    <row r="16" spans="1:15" ht="17.5" x14ac:dyDescent="0.35">
      <c r="A16" s="35" t="s">
        <v>86</v>
      </c>
      <c r="B16" s="36">
        <v>40</v>
      </c>
      <c r="C16" s="37">
        <v>40</v>
      </c>
      <c r="D16" s="37">
        <v>40</v>
      </c>
      <c r="F16" s="60"/>
      <c r="G16" s="60" t="s">
        <v>87</v>
      </c>
      <c r="H16" s="60"/>
      <c r="I16" s="60"/>
      <c r="J16" s="60"/>
      <c r="K16" s="60"/>
      <c r="L16" s="60"/>
      <c r="M16" s="60"/>
      <c r="N16" s="61"/>
      <c r="O16" s="61"/>
    </row>
    <row r="17" spans="1:15" ht="17.5" x14ac:dyDescent="0.35">
      <c r="A17" s="38" t="s">
        <v>88</v>
      </c>
      <c r="B17" s="64">
        <v>40</v>
      </c>
      <c r="C17" s="65">
        <v>40.4</v>
      </c>
      <c r="D17" s="65">
        <v>42</v>
      </c>
      <c r="F17" s="60"/>
      <c r="G17" s="60" t="s">
        <v>89</v>
      </c>
      <c r="H17" s="60"/>
      <c r="I17" s="60"/>
      <c r="J17" s="60"/>
      <c r="K17" s="60"/>
      <c r="L17" s="60"/>
      <c r="M17" s="60"/>
      <c r="N17" s="61"/>
      <c r="O17" s="61"/>
    </row>
    <row r="18" spans="1:15" ht="17.5" x14ac:dyDescent="0.35">
      <c r="A18" s="41" t="s">
        <v>90</v>
      </c>
      <c r="B18" s="42">
        <v>12</v>
      </c>
      <c r="C18" s="43">
        <v>12</v>
      </c>
      <c r="D18" s="43">
        <v>12</v>
      </c>
      <c r="F18" s="60"/>
      <c r="G18" s="60" t="s">
        <v>91</v>
      </c>
      <c r="H18" s="60"/>
      <c r="I18" s="60"/>
      <c r="J18" s="60"/>
      <c r="K18" s="60"/>
      <c r="L18" s="60"/>
      <c r="M18" s="60"/>
      <c r="N18" s="61"/>
      <c r="O18" s="61"/>
    </row>
    <row r="19" spans="1:15" ht="17.5" x14ac:dyDescent="0.35">
      <c r="A19" s="44" t="s">
        <v>92</v>
      </c>
      <c r="B19" s="45">
        <v>1.0500000000000001E-2</v>
      </c>
      <c r="C19" s="46">
        <v>1.0500000000000001E-2</v>
      </c>
      <c r="D19" s="46">
        <v>1.0500000000000001E-2</v>
      </c>
      <c r="F19" s="60"/>
      <c r="G19" s="60"/>
      <c r="H19" s="60"/>
      <c r="I19" s="60"/>
      <c r="J19" s="60"/>
      <c r="K19" s="60"/>
      <c r="L19" s="60"/>
      <c r="M19" s="60"/>
      <c r="N19" s="61"/>
      <c r="O19" s="61"/>
    </row>
    <row r="20" spans="1:15" ht="17.5" x14ac:dyDescent="0.35">
      <c r="A20" s="35" t="s">
        <v>55</v>
      </c>
      <c r="B20" s="36">
        <v>0.4</v>
      </c>
      <c r="C20" s="37">
        <v>0.4</v>
      </c>
      <c r="D20" s="37">
        <v>0.4</v>
      </c>
      <c r="F20" s="60"/>
      <c r="G20" s="60"/>
      <c r="H20" s="60"/>
      <c r="I20" s="60"/>
      <c r="J20" s="60"/>
      <c r="K20" s="60"/>
      <c r="L20" s="60"/>
      <c r="M20" s="60"/>
      <c r="N20" s="61"/>
      <c r="O20" s="61"/>
    </row>
    <row r="21" spans="1:15" x14ac:dyDescent="0.3">
      <c r="A21" s="35" t="s">
        <v>56</v>
      </c>
      <c r="B21" s="36">
        <v>0.36</v>
      </c>
      <c r="C21" s="37">
        <v>0.36</v>
      </c>
      <c r="D21" s="37">
        <v>0.36</v>
      </c>
    </row>
    <row r="22" spans="1:15" x14ac:dyDescent="0.3">
      <c r="A22" s="35" t="s">
        <v>57</v>
      </c>
      <c r="B22" s="36">
        <v>0.39</v>
      </c>
      <c r="C22" s="37">
        <v>0.39</v>
      </c>
      <c r="D22" s="37">
        <v>0.39</v>
      </c>
    </row>
    <row r="23" spans="1:15" x14ac:dyDescent="0.3">
      <c r="A23" s="35" t="s">
        <v>58</v>
      </c>
      <c r="B23" s="36">
        <v>0.35</v>
      </c>
      <c r="C23" s="37">
        <v>0.35</v>
      </c>
      <c r="D23" s="37">
        <v>0.35</v>
      </c>
    </row>
    <row r="24" spans="1:15" x14ac:dyDescent="0.3">
      <c r="A24" s="35" t="s">
        <v>59</v>
      </c>
      <c r="B24" s="36">
        <v>3</v>
      </c>
      <c r="C24" s="37">
        <v>3</v>
      </c>
      <c r="D24" s="37">
        <v>3</v>
      </c>
    </row>
    <row r="25" spans="1:15" x14ac:dyDescent="0.3">
      <c r="A25" s="44" t="s">
        <v>60</v>
      </c>
      <c r="B25" s="45">
        <v>6</v>
      </c>
      <c r="C25" s="46">
        <v>6</v>
      </c>
      <c r="D25" s="46">
        <v>6</v>
      </c>
    </row>
    <row r="26" spans="1:15" x14ac:dyDescent="0.3">
      <c r="A26" s="35" t="s">
        <v>93</v>
      </c>
      <c r="B26" s="62">
        <v>5.89</v>
      </c>
      <c r="C26" s="66">
        <v>5.89</v>
      </c>
      <c r="D26" s="66">
        <v>5.89</v>
      </c>
    </row>
    <row r="27" spans="1:15" x14ac:dyDescent="0.3">
      <c r="A27" s="44" t="s">
        <v>94</v>
      </c>
      <c r="B27" s="63">
        <v>1.8</v>
      </c>
      <c r="C27" s="67">
        <v>1.8</v>
      </c>
      <c r="D27" s="67">
        <v>1.8</v>
      </c>
    </row>
    <row r="28" spans="1:15" x14ac:dyDescent="0.3">
      <c r="A28" s="44" t="s">
        <v>65</v>
      </c>
      <c r="B28" s="45">
        <v>7.5</v>
      </c>
      <c r="C28" s="40">
        <v>7.5</v>
      </c>
      <c r="D28" s="46">
        <v>7.5</v>
      </c>
    </row>
    <row r="29" spans="1:15" x14ac:dyDescent="0.3">
      <c r="A29" s="47" t="s">
        <v>95</v>
      </c>
      <c r="B29" s="48">
        <v>-20</v>
      </c>
      <c r="C29" s="50">
        <v>-20</v>
      </c>
      <c r="D29" s="49">
        <v>-20</v>
      </c>
    </row>
    <row r="30" spans="1:15" x14ac:dyDescent="0.3">
      <c r="A30" s="51" t="s">
        <v>96</v>
      </c>
      <c r="B30" s="52">
        <v>-30.51</v>
      </c>
      <c r="C30" s="69">
        <v>-27.71</v>
      </c>
      <c r="D30" s="69">
        <v>-16.510000000000002</v>
      </c>
    </row>
    <row r="31" spans="1:15" x14ac:dyDescent="0.3">
      <c r="A31" s="51" t="s">
        <v>97</v>
      </c>
      <c r="B31" s="53">
        <v>-52.56</v>
      </c>
      <c r="C31" s="68">
        <v>-38.6</v>
      </c>
      <c r="D31" s="70">
        <v>17.440000000000001</v>
      </c>
    </row>
  </sheetData>
  <mergeCells count="1">
    <mergeCell ref="B14:D1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AA07A-F242-4990-B252-5FAEE24E09C8}">
  <sheetPr>
    <tabColor theme="7" tint="0.79998168889431442"/>
  </sheetPr>
  <dimension ref="A2:M33"/>
  <sheetViews>
    <sheetView workbookViewId="0">
      <selection activeCell="B17" sqref="B17"/>
    </sheetView>
  </sheetViews>
  <sheetFormatPr defaultRowHeight="14" x14ac:dyDescent="0.3"/>
  <cols>
    <col min="1" max="1" width="70.58203125" customWidth="1"/>
  </cols>
  <sheetData>
    <row r="2" spans="1:13" ht="18" x14ac:dyDescent="0.4">
      <c r="A2" s="54" t="s">
        <v>98</v>
      </c>
      <c r="B2" s="55"/>
      <c r="C2" s="55"/>
      <c r="D2" s="55"/>
      <c r="E2" s="55"/>
      <c r="F2" s="55"/>
    </row>
    <row r="4" spans="1:13" ht="84" x14ac:dyDescent="0.3">
      <c r="A4" s="5" t="s">
        <v>99</v>
      </c>
    </row>
    <row r="5" spans="1:13" x14ac:dyDescent="0.3">
      <c r="A5" s="5" t="s">
        <v>100</v>
      </c>
    </row>
    <row r="6" spans="1:13" ht="42" x14ac:dyDescent="0.3">
      <c r="A6" s="5" t="s">
        <v>77</v>
      </c>
    </row>
    <row r="7" spans="1:13" ht="28" x14ac:dyDescent="0.3">
      <c r="A7" s="5" t="s">
        <v>78</v>
      </c>
    </row>
    <row r="8" spans="1:13" ht="42" x14ac:dyDescent="0.3">
      <c r="A8" s="5" t="s">
        <v>101</v>
      </c>
    </row>
    <row r="9" spans="1:13" x14ac:dyDescent="0.3">
      <c r="A9" s="5"/>
    </row>
    <row r="10" spans="1:13" ht="42.5" x14ac:dyDescent="0.3">
      <c r="A10" s="56" t="s">
        <v>102</v>
      </c>
    </row>
    <row r="12" spans="1:13" ht="14.5" thickBot="1" x14ac:dyDescent="0.35"/>
    <row r="13" spans="1:13" ht="14.5" thickBot="1" x14ac:dyDescent="0.35">
      <c r="A13" s="30" t="s">
        <v>82</v>
      </c>
      <c r="B13" s="57" t="s">
        <v>103</v>
      </c>
      <c r="C13" s="58"/>
      <c r="D13" s="58"/>
    </row>
    <row r="14" spans="1:13" ht="18" thickBot="1" x14ac:dyDescent="0.4">
      <c r="A14" s="31" t="s">
        <v>84</v>
      </c>
      <c r="B14" s="32">
        <v>0</v>
      </c>
      <c r="C14" s="58"/>
      <c r="D14" s="60"/>
      <c r="E14" s="60"/>
      <c r="F14" s="60"/>
      <c r="G14" s="60"/>
      <c r="H14" s="60"/>
      <c r="I14" s="60"/>
      <c r="J14" s="60"/>
      <c r="K14" s="60"/>
      <c r="L14" s="61"/>
      <c r="M14" s="61"/>
    </row>
    <row r="15" spans="1:13" ht="17.5" x14ac:dyDescent="0.35">
      <c r="A15" s="35" t="s">
        <v>86</v>
      </c>
      <c r="B15" s="36">
        <v>40</v>
      </c>
      <c r="C15" s="58"/>
      <c r="D15" s="60" t="s">
        <v>85</v>
      </c>
      <c r="E15" s="60"/>
      <c r="F15" s="60"/>
      <c r="G15" s="60"/>
      <c r="H15" s="60"/>
      <c r="I15" s="60"/>
      <c r="J15" s="60"/>
      <c r="K15" s="60"/>
      <c r="L15" s="61"/>
      <c r="M15" s="61"/>
    </row>
    <row r="16" spans="1:13" ht="18" thickBot="1" x14ac:dyDescent="0.4">
      <c r="A16" s="44" t="s">
        <v>88</v>
      </c>
      <c r="B16" s="45">
        <v>40</v>
      </c>
      <c r="C16" s="58"/>
      <c r="D16" s="60"/>
      <c r="E16" s="60" t="s">
        <v>87</v>
      </c>
      <c r="F16" s="60"/>
      <c r="G16" s="60"/>
      <c r="H16" s="60"/>
      <c r="I16" s="60"/>
      <c r="J16" s="60"/>
      <c r="K16" s="60"/>
      <c r="L16" s="61"/>
      <c r="M16" s="61"/>
    </row>
    <row r="17" spans="1:13" ht="17.5" x14ac:dyDescent="0.35">
      <c r="A17" s="35" t="s">
        <v>52</v>
      </c>
      <c r="B17" s="36">
        <v>12</v>
      </c>
      <c r="C17" s="58"/>
      <c r="D17" s="60"/>
      <c r="E17" s="60" t="s">
        <v>89</v>
      </c>
      <c r="F17" s="60"/>
      <c r="G17" s="60"/>
      <c r="H17" s="60"/>
      <c r="I17" s="60"/>
      <c r="J17" s="60"/>
      <c r="K17" s="60"/>
      <c r="L17" s="61"/>
      <c r="M17" s="61"/>
    </row>
    <row r="18" spans="1:13" ht="18" thickBot="1" x14ac:dyDescent="0.4">
      <c r="A18" s="44" t="s">
        <v>53</v>
      </c>
      <c r="B18" s="45">
        <v>1.0500000000000001E-2</v>
      </c>
      <c r="C18" s="58"/>
      <c r="D18" s="60"/>
      <c r="E18" s="60" t="s">
        <v>91</v>
      </c>
      <c r="F18" s="60"/>
      <c r="G18" s="60"/>
      <c r="H18" s="60"/>
      <c r="I18" s="60"/>
      <c r="J18" s="60"/>
      <c r="K18" s="60"/>
      <c r="L18" s="61"/>
      <c r="M18" s="61"/>
    </row>
    <row r="19" spans="1:13" ht="17.5" x14ac:dyDescent="0.35">
      <c r="A19" s="35" t="s">
        <v>55</v>
      </c>
      <c r="B19" s="36">
        <v>0.4</v>
      </c>
      <c r="C19" s="58"/>
      <c r="D19" s="60"/>
      <c r="E19" s="60"/>
      <c r="F19" s="60"/>
      <c r="G19" s="60"/>
      <c r="H19" s="60"/>
      <c r="I19" s="60"/>
      <c r="J19" s="60"/>
      <c r="K19" s="60"/>
      <c r="L19" s="61"/>
      <c r="M19" s="61"/>
    </row>
    <row r="20" spans="1:13" ht="17.5" x14ac:dyDescent="0.35">
      <c r="A20" s="35" t="s">
        <v>56</v>
      </c>
      <c r="B20" s="36">
        <v>0.36</v>
      </c>
      <c r="C20" s="58"/>
      <c r="D20" s="60"/>
      <c r="E20" s="60"/>
      <c r="F20" s="60"/>
      <c r="G20" s="60"/>
      <c r="H20" s="60"/>
      <c r="I20" s="60"/>
      <c r="J20" s="60"/>
      <c r="K20" s="60"/>
      <c r="L20" s="61"/>
      <c r="M20" s="61"/>
    </row>
    <row r="21" spans="1:13" x14ac:dyDescent="0.3">
      <c r="A21" s="35" t="s">
        <v>57</v>
      </c>
      <c r="B21" s="36">
        <v>0.39</v>
      </c>
      <c r="C21" s="58"/>
      <c r="D21" s="58"/>
    </row>
    <row r="22" spans="1:13" x14ac:dyDescent="0.3">
      <c r="A22" s="35" t="s">
        <v>104</v>
      </c>
      <c r="B22" s="36">
        <v>0.35</v>
      </c>
      <c r="C22" s="58"/>
      <c r="D22" s="58"/>
    </row>
    <row r="23" spans="1:13" x14ac:dyDescent="0.3">
      <c r="A23" s="35" t="s">
        <v>59</v>
      </c>
      <c r="B23" s="36">
        <v>3</v>
      </c>
      <c r="C23" s="58"/>
      <c r="D23" s="58"/>
    </row>
    <row r="24" spans="1:13" ht="14.5" thickBot="1" x14ac:dyDescent="0.35">
      <c r="A24" s="44" t="s">
        <v>60</v>
      </c>
      <c r="B24" s="45">
        <v>6</v>
      </c>
      <c r="C24" s="58"/>
      <c r="D24" s="58"/>
    </row>
    <row r="25" spans="1:13" x14ac:dyDescent="0.3">
      <c r="A25" s="35" t="s">
        <v>105</v>
      </c>
      <c r="B25" s="62">
        <v>1</v>
      </c>
      <c r="C25" s="58"/>
      <c r="D25" s="58"/>
    </row>
    <row r="26" spans="1:13" ht="14.5" thickBot="1" x14ac:dyDescent="0.35">
      <c r="A26" s="44" t="s">
        <v>106</v>
      </c>
      <c r="B26" s="63">
        <v>1</v>
      </c>
      <c r="C26" s="58"/>
      <c r="D26" s="58"/>
    </row>
    <row r="27" spans="1:13" ht="14.5" thickBot="1" x14ac:dyDescent="0.35">
      <c r="A27" s="44" t="s">
        <v>65</v>
      </c>
      <c r="B27" s="39">
        <v>7.5</v>
      </c>
      <c r="C27" s="58"/>
      <c r="D27" s="58"/>
    </row>
    <row r="28" spans="1:13" x14ac:dyDescent="0.3">
      <c r="A28" s="47" t="s">
        <v>95</v>
      </c>
      <c r="B28" s="59">
        <v>-20</v>
      </c>
      <c r="C28" s="58"/>
      <c r="D28" s="58"/>
    </row>
    <row r="29" spans="1:13" ht="14.5" thickBot="1" x14ac:dyDescent="0.35">
      <c r="A29" s="51" t="s">
        <v>107</v>
      </c>
      <c r="B29" s="52">
        <v>-20.91</v>
      </c>
      <c r="C29" s="58"/>
      <c r="D29" s="58"/>
    </row>
    <row r="30" spans="1:13" ht="14.5" thickBot="1" x14ac:dyDescent="0.35">
      <c r="A30" s="51" t="s">
        <v>97</v>
      </c>
      <c r="B30" s="52">
        <v>-4.55</v>
      </c>
      <c r="C30" s="58"/>
      <c r="D30" s="58"/>
    </row>
    <row r="31" spans="1:13" x14ac:dyDescent="0.3">
      <c r="A31" s="58"/>
      <c r="B31" s="58"/>
      <c r="C31" s="58"/>
      <c r="D31" s="58"/>
    </row>
    <row r="32" spans="1:13" x14ac:dyDescent="0.3">
      <c r="A32" s="58"/>
      <c r="B32" s="58"/>
      <c r="C32" s="58"/>
      <c r="D32" s="58"/>
    </row>
    <row r="33" spans="1:4" x14ac:dyDescent="0.3">
      <c r="A33" s="58"/>
      <c r="B33" s="58"/>
      <c r="C33" s="58"/>
      <c r="D33" s="58"/>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71C44F-D3F3-49A0-B003-6E06E5CBE2A1}">
  <sheetPr>
    <tabColor theme="5" tint="0.39997558519241921"/>
  </sheetPr>
  <dimension ref="A1:E48"/>
  <sheetViews>
    <sheetView workbookViewId="0">
      <selection activeCell="B7" sqref="B7"/>
    </sheetView>
  </sheetViews>
  <sheetFormatPr defaultRowHeight="14" x14ac:dyDescent="0.3"/>
  <cols>
    <col min="1" max="1" width="66.75" customWidth="1"/>
    <col min="4" max="4" width="35.25" bestFit="1" customWidth="1"/>
  </cols>
  <sheetData>
    <row r="1" spans="1:5" ht="18" x14ac:dyDescent="0.4">
      <c r="A1" s="91" t="s">
        <v>108</v>
      </c>
      <c r="B1" s="91"/>
      <c r="C1" s="91"/>
      <c r="D1" s="91"/>
      <c r="E1" s="91"/>
    </row>
    <row r="2" spans="1:5" x14ac:dyDescent="0.3">
      <c r="A2" t="s">
        <v>109</v>
      </c>
    </row>
    <row r="5" spans="1:5" x14ac:dyDescent="0.3">
      <c r="A5" s="1" t="s">
        <v>37</v>
      </c>
      <c r="B5" s="2" t="s">
        <v>38</v>
      </c>
    </row>
    <row r="6" spans="1:5" x14ac:dyDescent="0.3">
      <c r="A6" s="1" t="s">
        <v>39</v>
      </c>
      <c r="B6" s="2"/>
    </row>
    <row r="7" spans="1:5" x14ac:dyDescent="0.3">
      <c r="A7" s="12" t="s">
        <v>40</v>
      </c>
      <c r="B7" s="17">
        <v>40</v>
      </c>
    </row>
    <row r="8" spans="1:5" x14ac:dyDescent="0.3">
      <c r="A8" s="13" t="s">
        <v>41</v>
      </c>
      <c r="B8" s="18">
        <v>40</v>
      </c>
      <c r="D8" t="s">
        <v>42</v>
      </c>
      <c r="E8" s="4">
        <f>B11-B41</f>
        <v>-20</v>
      </c>
    </row>
    <row r="9" spans="1:5" x14ac:dyDescent="0.3">
      <c r="A9" s="14" t="s">
        <v>43</v>
      </c>
      <c r="B9" s="19">
        <v>7</v>
      </c>
      <c r="D9" t="s">
        <v>44</v>
      </c>
      <c r="E9" s="4">
        <f>B12-B48</f>
        <v>-28.569652173913028</v>
      </c>
    </row>
    <row r="10" spans="1:5" x14ac:dyDescent="0.3">
      <c r="A10" s="1" t="s">
        <v>45</v>
      </c>
      <c r="B10" s="2"/>
    </row>
    <row r="11" spans="1:5" x14ac:dyDescent="0.3">
      <c r="A11" t="s">
        <v>46</v>
      </c>
      <c r="B11" s="4">
        <f>B7*B9</f>
        <v>280</v>
      </c>
      <c r="D11" s="1" t="s">
        <v>47</v>
      </c>
      <c r="E11" s="4">
        <f>(E9-E8)*100/ABS(E8)</f>
        <v>-42.848260869565138</v>
      </c>
    </row>
    <row r="12" spans="1:5" x14ac:dyDescent="0.3">
      <c r="A12" t="s">
        <v>48</v>
      </c>
      <c r="B12" s="4">
        <f>B8*B9</f>
        <v>280</v>
      </c>
    </row>
    <row r="14" spans="1:5" x14ac:dyDescent="0.3">
      <c r="A14" s="1" t="s">
        <v>49</v>
      </c>
    </row>
    <row r="15" spans="1:5" x14ac:dyDescent="0.3">
      <c r="A15" s="10" t="s">
        <v>110</v>
      </c>
      <c r="B15" s="2">
        <v>1</v>
      </c>
    </row>
    <row r="17" spans="1:2" x14ac:dyDescent="0.3">
      <c r="A17" s="1" t="s">
        <v>51</v>
      </c>
    </row>
    <row r="18" spans="1:2" x14ac:dyDescent="0.3">
      <c r="A18" s="12" t="s">
        <v>52</v>
      </c>
      <c r="B18" s="17">
        <v>12</v>
      </c>
    </row>
    <row r="19" spans="1:2" x14ac:dyDescent="0.3">
      <c r="A19" s="16" t="s">
        <v>53</v>
      </c>
      <c r="B19" s="19">
        <v>1.0500000000000001E-2</v>
      </c>
    </row>
    <row r="20" spans="1:2" x14ac:dyDescent="0.3">
      <c r="A20" t="s">
        <v>54</v>
      </c>
      <c r="B20" s="3">
        <f>B18*B19</f>
        <v>0.126</v>
      </c>
    </row>
    <row r="21" spans="1:2" x14ac:dyDescent="0.3">
      <c r="A21" s="12" t="s">
        <v>55</v>
      </c>
      <c r="B21" s="24">
        <f>400/1000</f>
        <v>0.4</v>
      </c>
    </row>
    <row r="22" spans="1:2" x14ac:dyDescent="0.3">
      <c r="A22" s="13" t="s">
        <v>56</v>
      </c>
      <c r="B22" s="18">
        <f>360/1000</f>
        <v>0.36</v>
      </c>
    </row>
    <row r="23" spans="1:2" x14ac:dyDescent="0.3">
      <c r="A23" s="13" t="s">
        <v>57</v>
      </c>
      <c r="B23" s="20">
        <f>390/1000</f>
        <v>0.39</v>
      </c>
    </row>
    <row r="24" spans="1:2" x14ac:dyDescent="0.3">
      <c r="A24" s="13" t="s">
        <v>58</v>
      </c>
      <c r="B24" s="18">
        <f>350/1000</f>
        <v>0.35</v>
      </c>
    </row>
    <row r="25" spans="1:2" x14ac:dyDescent="0.3">
      <c r="A25" s="13" t="s">
        <v>59</v>
      </c>
      <c r="B25" s="18">
        <v>3</v>
      </c>
    </row>
    <row r="26" spans="1:2" x14ac:dyDescent="0.3">
      <c r="A26" s="14" t="s">
        <v>60</v>
      </c>
      <c r="B26" s="19">
        <v>6</v>
      </c>
    </row>
    <row r="29" spans="1:2" x14ac:dyDescent="0.3">
      <c r="A29" s="1" t="s">
        <v>61</v>
      </c>
    </row>
    <row r="30" spans="1:2" x14ac:dyDescent="0.3">
      <c r="A30" s="15" t="s">
        <v>111</v>
      </c>
      <c r="B30" s="17">
        <v>10000</v>
      </c>
    </row>
    <row r="31" spans="1:2" x14ac:dyDescent="0.3">
      <c r="A31" s="16" t="s">
        <v>112</v>
      </c>
      <c r="B31" s="19">
        <v>10</v>
      </c>
    </row>
    <row r="32" spans="1:2" x14ac:dyDescent="0.3">
      <c r="A32" s="5" t="s">
        <v>113</v>
      </c>
      <c r="B32" s="4">
        <f>(B30/B31)/2.3</f>
        <v>434.78260869565219</v>
      </c>
    </row>
    <row r="33" spans="1:4" ht="28" x14ac:dyDescent="0.3">
      <c r="A33" s="11" t="s">
        <v>114</v>
      </c>
      <c r="B33" s="21">
        <v>50</v>
      </c>
    </row>
    <row r="34" spans="1:4" x14ac:dyDescent="0.3">
      <c r="A34" s="5" t="s">
        <v>115</v>
      </c>
      <c r="B34" s="7">
        <f>B32/B33</f>
        <v>8.695652173913043</v>
      </c>
    </row>
    <row r="36" spans="1:4" x14ac:dyDescent="0.3">
      <c r="A36" s="1" t="s">
        <v>64</v>
      </c>
    </row>
    <row r="37" spans="1:4" ht="28" x14ac:dyDescent="0.3">
      <c r="A37" s="11" t="s">
        <v>65</v>
      </c>
      <c r="B37" s="21">
        <v>7.5</v>
      </c>
    </row>
    <row r="38" spans="1:4" ht="28" x14ac:dyDescent="0.3">
      <c r="A38" s="5" t="s">
        <v>66</v>
      </c>
      <c r="B38" s="4">
        <f>(B37*B7-IF(B15=1,B25*B23+B26*B24+B18*B19,B25*B21+B26*B22))/B7</f>
        <v>7.4150999999999998</v>
      </c>
      <c r="D38" s="4"/>
    </row>
    <row r="39" spans="1:4" ht="28" x14ac:dyDescent="0.3">
      <c r="A39" s="5" t="s">
        <v>67</v>
      </c>
      <c r="B39" s="8">
        <f>B38*B7</f>
        <v>296.60399999999998</v>
      </c>
    </row>
    <row r="40" spans="1:4" x14ac:dyDescent="0.3">
      <c r="A40" s="5" t="s">
        <v>68</v>
      </c>
      <c r="B40" s="4">
        <f>B37*B7-B39</f>
        <v>3.396000000000015</v>
      </c>
      <c r="C40" s="6"/>
    </row>
    <row r="41" spans="1:4" x14ac:dyDescent="0.3">
      <c r="A41" s="5" t="s">
        <v>69</v>
      </c>
      <c r="B41" s="7">
        <f>B39+B40</f>
        <v>300</v>
      </c>
    </row>
    <row r="44" spans="1:4" x14ac:dyDescent="0.3">
      <c r="A44" s="1" t="s">
        <v>70</v>
      </c>
    </row>
    <row r="45" spans="1:4" x14ac:dyDescent="0.3">
      <c r="A45" t="s">
        <v>71</v>
      </c>
      <c r="B45" s="7">
        <f>B34</f>
        <v>8.695652173913043</v>
      </c>
    </row>
    <row r="46" spans="1:4" ht="28" x14ac:dyDescent="0.3">
      <c r="A46" s="5" t="s">
        <v>72</v>
      </c>
      <c r="B46" s="2">
        <f>B25*B23+B26*B24</f>
        <v>3.2699999999999996</v>
      </c>
    </row>
    <row r="47" spans="1:4" ht="28" x14ac:dyDescent="0.3">
      <c r="A47" s="5" t="s">
        <v>73</v>
      </c>
      <c r="B47" s="8">
        <f>B39</f>
        <v>296.60399999999998</v>
      </c>
    </row>
    <row r="48" spans="1:4" x14ac:dyDescent="0.3">
      <c r="A48" s="5" t="s">
        <v>69</v>
      </c>
      <c r="B48" s="7">
        <f>SUM(B45:B47)</f>
        <v>308.56965217391303</v>
      </c>
    </row>
  </sheetData>
  <mergeCells count="1">
    <mergeCell ref="A1:E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FCC40F-AA7F-4E1E-A63B-E10087E37187}">
  <sheetPr>
    <tabColor theme="4" tint="0.39997558519241921"/>
  </sheetPr>
  <dimension ref="A1:E47"/>
  <sheetViews>
    <sheetView workbookViewId="0">
      <selection activeCell="F32" sqref="F32"/>
    </sheetView>
  </sheetViews>
  <sheetFormatPr defaultRowHeight="14" x14ac:dyDescent="0.3"/>
  <cols>
    <col min="1" max="1" width="56.33203125" bestFit="1" customWidth="1"/>
    <col min="4" max="4" width="35.25" bestFit="1" customWidth="1"/>
    <col min="5" max="5" width="15" customWidth="1"/>
  </cols>
  <sheetData>
    <row r="1" spans="1:5" ht="18" x14ac:dyDescent="0.4">
      <c r="A1" s="92" t="s">
        <v>116</v>
      </c>
      <c r="B1" s="92"/>
      <c r="C1" s="92"/>
      <c r="D1" s="92"/>
      <c r="E1" s="92"/>
    </row>
    <row r="2" spans="1:5" x14ac:dyDescent="0.3">
      <c r="A2" t="s">
        <v>117</v>
      </c>
    </row>
    <row r="5" spans="1:5" x14ac:dyDescent="0.3">
      <c r="A5" s="1" t="s">
        <v>37</v>
      </c>
      <c r="B5" s="2" t="s">
        <v>38</v>
      </c>
    </row>
    <row r="6" spans="1:5" x14ac:dyDescent="0.3">
      <c r="A6" s="1" t="s">
        <v>39</v>
      </c>
      <c r="B6" s="2"/>
    </row>
    <row r="7" spans="1:5" x14ac:dyDescent="0.3">
      <c r="A7" s="12" t="s">
        <v>40</v>
      </c>
      <c r="B7" s="17">
        <v>40</v>
      </c>
    </row>
    <row r="8" spans="1:5" x14ac:dyDescent="0.3">
      <c r="A8" s="13" t="s">
        <v>41</v>
      </c>
      <c r="B8" s="18">
        <v>42</v>
      </c>
      <c r="D8" t="s">
        <v>42</v>
      </c>
      <c r="E8" s="4">
        <f>B11-B41</f>
        <v>-20</v>
      </c>
    </row>
    <row r="9" spans="1:5" x14ac:dyDescent="0.3">
      <c r="A9" s="14" t="s">
        <v>43</v>
      </c>
      <c r="B9" s="19">
        <v>7</v>
      </c>
      <c r="D9" t="s">
        <v>44</v>
      </c>
      <c r="E9" s="4">
        <f>B12-B47</f>
        <v>-17.569652173913028</v>
      </c>
    </row>
    <row r="10" spans="1:5" x14ac:dyDescent="0.3">
      <c r="A10" s="1" t="s">
        <v>45</v>
      </c>
      <c r="B10" s="2"/>
    </row>
    <row r="11" spans="1:5" x14ac:dyDescent="0.3">
      <c r="A11" t="s">
        <v>46</v>
      </c>
      <c r="B11" s="4">
        <f>B7*B9</f>
        <v>280</v>
      </c>
      <c r="D11" t="s">
        <v>47</v>
      </c>
      <c r="E11" s="4">
        <f>(E9-E8)*100/ABS(E8)</f>
        <v>12.151739130434862</v>
      </c>
    </row>
    <row r="12" spans="1:5" x14ac:dyDescent="0.3">
      <c r="A12" t="s">
        <v>48</v>
      </c>
      <c r="B12" s="4">
        <f>B8*B9</f>
        <v>294</v>
      </c>
    </row>
    <row r="14" spans="1:5" x14ac:dyDescent="0.3">
      <c r="A14" s="1" t="s">
        <v>49</v>
      </c>
    </row>
    <row r="15" spans="1:5" x14ac:dyDescent="0.3">
      <c r="A15" s="10" t="s">
        <v>110</v>
      </c>
      <c r="B15" s="2">
        <v>1</v>
      </c>
    </row>
    <row r="17" spans="1:2" x14ac:dyDescent="0.3">
      <c r="A17" s="1" t="s">
        <v>51</v>
      </c>
    </row>
    <row r="18" spans="1:2" x14ac:dyDescent="0.3">
      <c r="A18" s="12" t="s">
        <v>52</v>
      </c>
      <c r="B18" s="17">
        <v>12</v>
      </c>
    </row>
    <row r="19" spans="1:2" ht="28" x14ac:dyDescent="0.3">
      <c r="A19" s="16" t="s">
        <v>53</v>
      </c>
      <c r="B19" s="19">
        <v>1.0500000000000001E-2</v>
      </c>
    </row>
    <row r="20" spans="1:2" x14ac:dyDescent="0.3">
      <c r="A20" t="s">
        <v>54</v>
      </c>
      <c r="B20" s="3">
        <f>B18*B19</f>
        <v>0.126</v>
      </c>
    </row>
    <row r="21" spans="1:2" x14ac:dyDescent="0.3">
      <c r="A21" s="12" t="s">
        <v>55</v>
      </c>
      <c r="B21" s="24">
        <f>400/1000</f>
        <v>0.4</v>
      </c>
    </row>
    <row r="22" spans="1:2" x14ac:dyDescent="0.3">
      <c r="A22" s="13" t="s">
        <v>56</v>
      </c>
      <c r="B22" s="18">
        <f>360/1000</f>
        <v>0.36</v>
      </c>
    </row>
    <row r="23" spans="1:2" x14ac:dyDescent="0.3">
      <c r="A23" s="13" t="s">
        <v>57</v>
      </c>
      <c r="B23" s="20">
        <f>390/1000</f>
        <v>0.39</v>
      </c>
    </row>
    <row r="24" spans="1:2" x14ac:dyDescent="0.3">
      <c r="A24" s="13" t="s">
        <v>58</v>
      </c>
      <c r="B24" s="18">
        <f>350/1000</f>
        <v>0.35</v>
      </c>
    </row>
    <row r="25" spans="1:2" x14ac:dyDescent="0.3">
      <c r="A25" s="13" t="s">
        <v>59</v>
      </c>
      <c r="B25" s="18">
        <v>3</v>
      </c>
    </row>
    <row r="26" spans="1:2" x14ac:dyDescent="0.3">
      <c r="A26" s="14" t="s">
        <v>60</v>
      </c>
      <c r="B26" s="19">
        <v>6</v>
      </c>
    </row>
    <row r="28" spans="1:2" x14ac:dyDescent="0.3">
      <c r="A28" s="1" t="s">
        <v>61</v>
      </c>
    </row>
    <row r="29" spans="1:2" x14ac:dyDescent="0.3">
      <c r="A29" s="15" t="s">
        <v>111</v>
      </c>
      <c r="B29" s="17">
        <v>10000</v>
      </c>
    </row>
    <row r="30" spans="1:2" x14ac:dyDescent="0.3">
      <c r="A30" s="16" t="s">
        <v>112</v>
      </c>
      <c r="B30" s="19">
        <v>10</v>
      </c>
    </row>
    <row r="31" spans="1:2" x14ac:dyDescent="0.3">
      <c r="A31" s="5" t="s">
        <v>118</v>
      </c>
      <c r="B31" s="4">
        <f>(B29/B30)/2.3</f>
        <v>434.78260869565219</v>
      </c>
    </row>
    <row r="32" spans="1:2" ht="28" x14ac:dyDescent="0.3">
      <c r="A32" s="11" t="s">
        <v>114</v>
      </c>
      <c r="B32" s="21">
        <v>50</v>
      </c>
    </row>
    <row r="33" spans="1:4" x14ac:dyDescent="0.3">
      <c r="A33" s="5" t="s">
        <v>115</v>
      </c>
      <c r="B33" s="7">
        <f>B31/B32</f>
        <v>8.695652173913043</v>
      </c>
    </row>
    <row r="34" spans="1:4" x14ac:dyDescent="0.3">
      <c r="A34" s="22" t="s">
        <v>119</v>
      </c>
      <c r="B34" s="23">
        <v>3</v>
      </c>
    </row>
    <row r="36" spans="1:4" x14ac:dyDescent="0.3">
      <c r="A36" s="1" t="s">
        <v>64</v>
      </c>
    </row>
    <row r="37" spans="1:4" ht="28" x14ac:dyDescent="0.3">
      <c r="A37" s="11" t="s">
        <v>65</v>
      </c>
      <c r="B37" s="21">
        <v>7.5</v>
      </c>
    </row>
    <row r="38" spans="1:4" ht="28" x14ac:dyDescent="0.3">
      <c r="A38" s="5" t="s">
        <v>66</v>
      </c>
      <c r="B38" s="4">
        <f>(B37*B7-IF(B15=1,B25*B23+B26*B24+B18*B19,B25*B21+B26*B22))/B7</f>
        <v>7.4150999999999998</v>
      </c>
      <c r="D38" s="4"/>
    </row>
    <row r="39" spans="1:4" ht="28" x14ac:dyDescent="0.3">
      <c r="A39" s="5" t="s">
        <v>67</v>
      </c>
      <c r="B39" s="8">
        <f>B38*B7</f>
        <v>296.60399999999998</v>
      </c>
    </row>
    <row r="40" spans="1:4" x14ac:dyDescent="0.3">
      <c r="A40" s="5" t="s">
        <v>68</v>
      </c>
      <c r="B40" s="4">
        <f>B37*B7-B39</f>
        <v>3.396000000000015</v>
      </c>
      <c r="C40" s="6"/>
    </row>
    <row r="41" spans="1:4" x14ac:dyDescent="0.3">
      <c r="A41" s="5" t="s">
        <v>69</v>
      </c>
      <c r="B41" s="7">
        <f>B39+B40</f>
        <v>300</v>
      </c>
    </row>
    <row r="43" spans="1:4" x14ac:dyDescent="0.3">
      <c r="A43" s="1" t="s">
        <v>70</v>
      </c>
    </row>
    <row r="44" spans="1:4" x14ac:dyDescent="0.3">
      <c r="A44" t="s">
        <v>71</v>
      </c>
      <c r="B44" s="7">
        <f>B33+B34</f>
        <v>11.695652173913043</v>
      </c>
    </row>
    <row r="45" spans="1:4" ht="28" x14ac:dyDescent="0.3">
      <c r="A45" s="5" t="s">
        <v>72</v>
      </c>
      <c r="B45" s="2">
        <f>B25*B23+B26*B24</f>
        <v>3.2699999999999996</v>
      </c>
    </row>
    <row r="46" spans="1:4" ht="28" x14ac:dyDescent="0.3">
      <c r="A46" s="5" t="s">
        <v>73</v>
      </c>
      <c r="B46" s="8">
        <f>B39</f>
        <v>296.60399999999998</v>
      </c>
    </row>
    <row r="47" spans="1:4" x14ac:dyDescent="0.3">
      <c r="A47" s="5" t="s">
        <v>69</v>
      </c>
      <c r="B47" s="7">
        <f>SUM(B44:B46)</f>
        <v>311.56965217391303</v>
      </c>
    </row>
  </sheetData>
  <mergeCells count="1">
    <mergeCell ref="A1:E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7E4E0EEE4272E4894417506F412FD00" ma:contentTypeVersion="6" ma:contentTypeDescription="Create a new document." ma:contentTypeScope="" ma:versionID="ee2740a4c0132f8724b37be05701ca26">
  <xsd:schema xmlns:xsd="http://www.w3.org/2001/XMLSchema" xmlns:xs="http://www.w3.org/2001/XMLSchema" xmlns:p="http://schemas.microsoft.com/office/2006/metadata/properties" xmlns:ns1="http://schemas.microsoft.com/sharepoint/v3" xmlns:ns2="7944f788-76cb-4778-919b-8a7458e8c307" xmlns:ns3="cc17e63b-ef85-43d9-a476-7535e9d6cb86" targetNamespace="http://schemas.microsoft.com/office/2006/metadata/properties" ma:root="true" ma:fieldsID="830d9e27f1638e7c17b85dad0508a2a3" ns1:_="" ns2:_="" ns3:_="">
    <xsd:import namespace="http://schemas.microsoft.com/sharepoint/v3"/>
    <xsd:import namespace="7944f788-76cb-4778-919b-8a7458e8c307"/>
    <xsd:import namespace="cc17e63b-ef85-43d9-a476-7535e9d6cb86"/>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44f788-76cb-4778-919b-8a7458e8c30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17e63b-ef85-43d9-a476-7535e9d6cb8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7944f788-76cb-4778-919b-8a7458e8c307">DR2AZDH4AQTA-1432599316-47</_dlc_DocId>
    <_dlc_DocIdUrl xmlns="7944f788-76cb-4778-919b-8a7458e8c307">
      <Url>https://ahdbonline.sharepoint.com/sites/RnD/Projects/RDBPEX/51110116/_layouts/15/DocIdRedir.aspx?ID=DR2AZDH4AQTA-1432599316-47</Url>
      <Description>DR2AZDH4AQTA-1432599316-47</Description>
    </_dlc_DocIdUrl>
    <_ip_UnifiedCompliancePolicyUIAction xmlns="http://schemas.microsoft.com/sharepoint/v3" xsi:nil="true"/>
    <_ip_UnifiedCompliancePolicyProperties xmlns="http://schemas.microsoft.com/sharepoint/v3" xsi:nil="true"/>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AB634194-C51C-432A-AF0B-2C70A6D399E9}">
  <ds:schemaRefs>
    <ds:schemaRef ds:uri="http://schemas.microsoft.com/sharepoint/v3/contenttype/forms"/>
  </ds:schemaRefs>
</ds:datastoreItem>
</file>

<file path=customXml/itemProps2.xml><?xml version="1.0" encoding="utf-8"?>
<ds:datastoreItem xmlns:ds="http://schemas.openxmlformats.org/officeDocument/2006/customXml" ds:itemID="{E0D66EAD-3296-4E86-AA04-7F94838F98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944f788-76cb-4778-919b-8a7458e8c307"/>
    <ds:schemaRef ds:uri="cc17e63b-ef85-43d9-a476-7535e9d6cb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7211255-5173-4446-BCE4-17C20853C844}">
  <ds:schemaRefs>
    <ds:schemaRef ds:uri="http://schemas.microsoft.com/office/2006/documentManagement/types"/>
    <ds:schemaRef ds:uri="http://schemas.microsoft.com/office/2006/metadata/properties"/>
    <ds:schemaRef ds:uri="cc17e63b-ef85-43d9-a476-7535e9d6cb86"/>
    <ds:schemaRef ds:uri="http://www.w3.org/XML/1998/namespace"/>
    <ds:schemaRef ds:uri="http://purl.org/dc/elements/1.1/"/>
    <ds:schemaRef ds:uri="http://schemas.microsoft.com/office/infopath/2007/PartnerControls"/>
    <ds:schemaRef ds:uri="http://purl.org/dc/dcmitype/"/>
    <ds:schemaRef ds:uri="http://schemas.openxmlformats.org/package/2006/metadata/core-properties"/>
    <ds:schemaRef ds:uri="7944f788-76cb-4778-919b-8a7458e8c307"/>
    <ds:schemaRef ds:uri="http://schemas.microsoft.com/sharepoint/v3"/>
    <ds:schemaRef ds:uri="http://purl.org/dc/terms/"/>
  </ds:schemaRefs>
</ds:datastoreItem>
</file>

<file path=customXml/itemProps4.xml><?xml version="1.0" encoding="utf-8"?>
<ds:datastoreItem xmlns:ds="http://schemas.openxmlformats.org/officeDocument/2006/customXml" ds:itemID="{FFC4F685-885D-4453-B121-AB2270C6CD54}">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Definitions</vt:lpstr>
      <vt:lpstr>Step-by-Step Process</vt:lpstr>
      <vt:lpstr>One production cycle</vt:lpstr>
      <vt:lpstr>Example Prebiotics ROI</vt:lpstr>
      <vt:lpstr>Example Vaccination ROI</vt:lpstr>
      <vt:lpstr>Several production cycles</vt:lpstr>
      <vt:lpstr>Several cycles + cost changes</vt:lpstr>
    </vt:vector>
  </TitlesOfParts>
  <Manager/>
  <Company>SRUC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Hernan Degiovanni</dc:creator>
  <cp:keywords/>
  <dc:description/>
  <cp:lastModifiedBy>Cheryl Barker</cp:lastModifiedBy>
  <cp:revision/>
  <dcterms:created xsi:type="dcterms:W3CDTF">2022-11-03T18:27:04Z</dcterms:created>
  <dcterms:modified xsi:type="dcterms:W3CDTF">2023-02-28T10:30:14Z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0x010100D7E4E0EEE4272E4894417506F412FD00</vt:lpwstr>
  </property>
  <property fmtid="{D5CDD505-2E9C-101B-9397-08002B2CF9AE}" pid="3" name="_dlc_DocIdItemGuid">
    <vt:lpwstr>0bb9b416-d3dd-43dd-abb3-45511785c4f8</vt:lpwstr>
  </property>
</Properties>
</file>